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7795" windowHeight="12225" tabRatio="686"/>
  </bookViews>
  <sheets>
    <sheet name="Rekapitulace" sheetId="1" r:id="rId1"/>
    <sheet name="TO Roudnice n.L." sheetId="2" r:id="rId2"/>
    <sheet name="TO Lovosice" sheetId="3" r:id="rId3"/>
    <sheet name="TO Štětí" sheetId="8" r:id="rId4"/>
    <sheet name="TO Litoměřice" sheetId="9" r:id="rId5"/>
    <sheet name="TO Ústí n.L. západ" sheetId="7" r:id="rId6"/>
    <sheet name="TO Ústí n.L. Hl.n." sheetId="4" r:id="rId7"/>
    <sheet name="TO Děčín hl.n." sheetId="5" r:id="rId8"/>
    <sheet name="TO Děčín východ" sheetId="10" r:id="rId9"/>
    <sheet name="TO Česká Kamenice" sheetId="11" r:id="rId10"/>
    <sheet name="TO Rumburk" sheetId="12" r:id="rId11"/>
  </sheets>
  <definedNames>
    <definedName name="_xlnm.Print_Area" localSheetId="9">'TO Česká Kamenice'!$B$2:$L$47,'TO Česká Kamenice'!$B$50:$L$96</definedName>
    <definedName name="_xlnm.Print_Area" localSheetId="7">'TO Děčín hl.n.'!$B$2:$L$62,'TO Děčín hl.n.'!$B$65:$L$107,'TO Děčín hl.n.'!$B$110:$L$150</definedName>
    <definedName name="_xlnm.Print_Area" localSheetId="8">'TO Děčín východ'!$B$2:$L$52,'TO Děčín východ'!$B$55:$L$114</definedName>
    <definedName name="_xlnm.Print_Area" localSheetId="4">'TO Litoměřice'!$B$2:$L$44,'TO Litoměřice'!$B$47:$L$83</definedName>
    <definedName name="_xlnm.Print_Area" localSheetId="2">'TO Lovosice'!$B$2:$L$45,'TO Lovosice'!$B$48:$L$110</definedName>
    <definedName name="_xlnm.Print_Area" localSheetId="1">'TO Roudnice n.L.'!$B$2:$L$61,'TO Roudnice n.L.'!$B$64:$L$98</definedName>
    <definedName name="_xlnm.Print_Area" localSheetId="10">'TO Rumburk'!$B$2:$L$35,'TO Rumburk'!$B$39:$L$91</definedName>
    <definedName name="_xlnm.Print_Area" localSheetId="3">'TO Štětí'!$B$2:$L$56</definedName>
    <definedName name="_xlnm.Print_Area" localSheetId="6">'TO Ústí n.L. Hl.n.'!$B$2:$L$38</definedName>
    <definedName name="_xlnm.Print_Area" localSheetId="5">'TO Ústí n.L. západ'!$B$2:$L$63,'TO Ústí n.L. západ'!$B$65:$L$102,'TO Ústí n.L. západ'!$B$105:$L$145</definedName>
  </definedNames>
  <calcPr calcId="145621"/>
</workbook>
</file>

<file path=xl/calcChain.xml><?xml version="1.0" encoding="utf-8"?>
<calcChain xmlns="http://schemas.openxmlformats.org/spreadsheetml/2006/main">
  <c r="D28" i="1" l="1"/>
  <c r="C28" i="1"/>
  <c r="G82" i="9"/>
  <c r="G147" i="5" l="1"/>
  <c r="G67" i="12" l="1"/>
  <c r="F67" i="12"/>
  <c r="G29" i="10" l="1"/>
  <c r="G87" i="11" l="1"/>
  <c r="G23" i="11"/>
  <c r="G14" i="5"/>
  <c r="G131" i="7"/>
  <c r="F131" i="7"/>
  <c r="G79" i="2"/>
  <c r="G93" i="12" l="1"/>
  <c r="G94" i="12" s="1"/>
  <c r="F93" i="12"/>
  <c r="F94" i="12" s="1"/>
  <c r="G98" i="11"/>
  <c r="F98" i="11"/>
  <c r="F99" i="11"/>
  <c r="G116" i="10"/>
  <c r="F116" i="10"/>
  <c r="G58" i="8"/>
  <c r="G59" i="8" s="1"/>
  <c r="F58" i="8"/>
  <c r="F59" i="8"/>
  <c r="F16" i="1" l="1"/>
  <c r="F113" i="10" l="1"/>
  <c r="F144" i="7" l="1"/>
  <c r="C10" i="1"/>
  <c r="D15" i="1" l="1"/>
  <c r="G113" i="10" l="1"/>
  <c r="G111" i="10"/>
  <c r="F111" i="10"/>
  <c r="G100" i="10"/>
  <c r="G112" i="10" s="1"/>
  <c r="F100" i="10"/>
  <c r="F112" i="10" s="1"/>
  <c r="G95" i="11"/>
  <c r="F95" i="11"/>
  <c r="F90" i="12"/>
  <c r="G46" i="10"/>
  <c r="G37" i="10"/>
  <c r="F37" i="10"/>
  <c r="G7" i="10"/>
  <c r="G149" i="5"/>
  <c r="D12" i="1" s="1"/>
  <c r="G140" i="5"/>
  <c r="G126" i="5"/>
  <c r="G15" i="5"/>
  <c r="G35" i="4"/>
  <c r="G17" i="4"/>
  <c r="G8" i="4"/>
  <c r="G52" i="9"/>
  <c r="F52" i="9"/>
  <c r="G32" i="9"/>
  <c r="G17" i="9"/>
  <c r="G53" i="8"/>
  <c r="G44" i="8"/>
  <c r="F44" i="8"/>
  <c r="G34" i="8"/>
  <c r="G25" i="8"/>
  <c r="G26" i="3"/>
  <c r="F26" i="3"/>
  <c r="G16" i="3"/>
  <c r="F59" i="2"/>
  <c r="F40" i="2"/>
  <c r="F97" i="2" s="1"/>
  <c r="F18" i="2"/>
  <c r="F8" i="2"/>
  <c r="G59" i="2"/>
  <c r="G40" i="2"/>
  <c r="G8" i="2"/>
  <c r="G117" i="10" l="1"/>
  <c r="G114" i="10"/>
  <c r="D13" i="1"/>
  <c r="F117" i="10"/>
  <c r="F114" i="10"/>
  <c r="F100" i="2"/>
  <c r="G91" i="12"/>
  <c r="F91" i="12"/>
  <c r="F96" i="11"/>
  <c r="G90" i="12" l="1"/>
  <c r="G94" i="11"/>
  <c r="G85" i="12"/>
  <c r="G76" i="12"/>
  <c r="G58" i="12"/>
  <c r="G51" i="12"/>
  <c r="G89" i="12" s="1"/>
  <c r="G33" i="12"/>
  <c r="G27" i="12"/>
  <c r="G14" i="12"/>
  <c r="G75" i="11"/>
  <c r="G63" i="11"/>
  <c r="G45" i="11"/>
  <c r="G37" i="11"/>
  <c r="G30" i="11"/>
  <c r="G17" i="11"/>
  <c r="G45" i="10"/>
  <c r="G36" i="10"/>
  <c r="G28" i="10"/>
  <c r="G146" i="5"/>
  <c r="G139" i="5"/>
  <c r="G124" i="5"/>
  <c r="G104" i="5"/>
  <c r="G93" i="5"/>
  <c r="G60" i="5"/>
  <c r="G34" i="4"/>
  <c r="G25" i="4"/>
  <c r="G16" i="4"/>
  <c r="G142" i="7"/>
  <c r="G100" i="7"/>
  <c r="G144" i="7" s="1"/>
  <c r="D10" i="1" s="1"/>
  <c r="G61" i="7"/>
  <c r="G99" i="11" l="1"/>
  <c r="D14" i="1"/>
  <c r="G96" i="11"/>
  <c r="G77" i="9"/>
  <c r="G70" i="9"/>
  <c r="G60" i="9"/>
  <c r="G42" i="9"/>
  <c r="G31" i="9"/>
  <c r="G85" i="9" s="1"/>
  <c r="G86" i="9" s="1"/>
  <c r="G16" i="9"/>
  <c r="G81" i="9" s="1"/>
  <c r="D9" i="1" s="1"/>
  <c r="G52" i="8"/>
  <c r="G43" i="8"/>
  <c r="G33" i="8"/>
  <c r="G22" i="8"/>
  <c r="G107" i="3"/>
  <c r="G40" i="3"/>
  <c r="G36" i="3"/>
  <c r="G25" i="3"/>
  <c r="G15" i="3"/>
  <c r="G93" i="2"/>
  <c r="G58" i="2"/>
  <c r="G39" i="2"/>
  <c r="G17" i="2"/>
  <c r="G110" i="3" l="1"/>
  <c r="G112" i="3"/>
  <c r="G113" i="3" s="1"/>
  <c r="G109" i="3"/>
  <c r="G108" i="3"/>
  <c r="D7" i="1" s="1"/>
  <c r="G55" i="8"/>
  <c r="G54" i="8"/>
  <c r="G83" i="9"/>
  <c r="G56" i="8" l="1"/>
  <c r="D8" i="1"/>
  <c r="F79" i="2"/>
  <c r="F61" i="7" l="1"/>
  <c r="F142" i="7" l="1"/>
  <c r="F100" i="7"/>
  <c r="E16" i="1" l="1"/>
  <c r="F87" i="11" l="1"/>
  <c r="F75" i="11"/>
  <c r="F63" i="11" l="1"/>
  <c r="F46" i="10"/>
  <c r="F29" i="10"/>
  <c r="F7" i="10"/>
  <c r="F32" i="9"/>
  <c r="F17" i="9"/>
  <c r="F53" i="8"/>
  <c r="F34" i="8"/>
  <c r="F25" i="8"/>
  <c r="F140" i="5"/>
  <c r="F126" i="5"/>
  <c r="F15" i="5"/>
  <c r="F45" i="11"/>
  <c r="F37" i="11"/>
  <c r="F30" i="11"/>
  <c r="F23" i="11"/>
  <c r="F17" i="11"/>
  <c r="F94" i="11" l="1"/>
  <c r="C14" i="1" s="1"/>
  <c r="F35" i="4"/>
  <c r="F17" i="4"/>
  <c r="G36" i="4" s="1"/>
  <c r="F8" i="4"/>
  <c r="F16" i="3"/>
  <c r="G18" i="2"/>
  <c r="F85" i="12"/>
  <c r="F76" i="12"/>
  <c r="F58" i="12"/>
  <c r="F51" i="12"/>
  <c r="F33" i="12"/>
  <c r="F27" i="12"/>
  <c r="F14" i="12"/>
  <c r="G97" i="2" l="1"/>
  <c r="G100" i="2"/>
  <c r="D27" i="1" s="1"/>
  <c r="G96" i="2"/>
  <c r="D20" i="1"/>
  <c r="D11" i="1"/>
  <c r="F89" i="12"/>
  <c r="C15" i="1" s="1"/>
  <c r="G98" i="2" l="1"/>
  <c r="E20" i="1" s="1"/>
  <c r="D6" i="1"/>
  <c r="D16" i="1" s="1"/>
  <c r="G101" i="2"/>
  <c r="C20" i="1"/>
  <c r="F45" i="10"/>
  <c r="F36" i="10"/>
  <c r="F28" i="10" l="1"/>
  <c r="C13" i="1" l="1"/>
  <c r="F77" i="9"/>
  <c r="F70" i="9"/>
  <c r="F60" i="9"/>
  <c r="F42" i="9"/>
  <c r="F31" i="9"/>
  <c r="F82" i="9" l="1"/>
  <c r="F85" i="9"/>
  <c r="F16" i="9"/>
  <c r="F81" i="9" s="1"/>
  <c r="F52" i="8"/>
  <c r="F43" i="8"/>
  <c r="F86" i="9" l="1"/>
  <c r="C9" i="1"/>
  <c r="F83" i="9"/>
  <c r="F33" i="8"/>
  <c r="F22" i="8"/>
  <c r="F55" i="8" l="1"/>
  <c r="F54" i="8"/>
  <c r="F104" i="5"/>
  <c r="F93" i="5"/>
  <c r="F56" i="8" l="1"/>
  <c r="C8" i="1"/>
  <c r="F146" i="5"/>
  <c r="F139" i="5"/>
  <c r="F124" i="5"/>
  <c r="F60" i="5" l="1"/>
  <c r="F14" i="5" l="1"/>
  <c r="F149" i="5" s="1"/>
  <c r="C12" i="1" s="1"/>
  <c r="F34" i="4" l="1"/>
  <c r="F25" i="4"/>
  <c r="F16" i="4"/>
  <c r="F36" i="4" s="1"/>
  <c r="C11" i="1" l="1"/>
  <c r="F93" i="2"/>
  <c r="F58" i="2"/>
  <c r="F39" i="2" l="1"/>
  <c r="F17" i="2"/>
  <c r="F96" i="2" s="1"/>
  <c r="F101" i="2" l="1"/>
  <c r="F98" i="2"/>
  <c r="F40" i="3"/>
  <c r="F36" i="3"/>
  <c r="F107" i="3"/>
  <c r="F110" i="3" l="1"/>
  <c r="E19" i="1" s="1"/>
  <c r="C6" i="1"/>
  <c r="F25" i="3"/>
  <c r="F15" i="3"/>
  <c r="F108" i="3" s="1"/>
  <c r="F112" i="3" l="1"/>
  <c r="C27" i="1" s="1"/>
  <c r="E27" i="1" s="1"/>
  <c r="F109" i="3"/>
  <c r="D19" i="1" s="1"/>
  <c r="D21" i="1" s="1"/>
  <c r="C7" i="1"/>
  <c r="C16" i="1" s="1"/>
  <c r="C19" i="1"/>
  <c r="F113" i="3" l="1"/>
  <c r="E28" i="1" s="1"/>
  <c r="C21" i="1"/>
  <c r="E21" i="1"/>
</calcChain>
</file>

<file path=xl/sharedStrings.xml><?xml version="1.0" encoding="utf-8"?>
<sst xmlns="http://schemas.openxmlformats.org/spreadsheetml/2006/main" count="4255" uniqueCount="1192">
  <si>
    <t>Rekapitulace – Chemické hubení plevelů v obvodu ST Ústí nad Labem</t>
  </si>
  <si>
    <t>ST Ústí nad Labem</t>
  </si>
  <si>
    <t>Traťový okrsek</t>
  </si>
  <si>
    <t>TO Roudnice n.L.</t>
  </si>
  <si>
    <t>-</t>
  </si>
  <si>
    <t>TO Lovosice</t>
  </si>
  <si>
    <t>TO Ústí nad Labem západ</t>
  </si>
  <si>
    <t>TO Děčín hl.n.</t>
  </si>
  <si>
    <t>TO Štětí</t>
  </si>
  <si>
    <t>TO Litoměřice</t>
  </si>
  <si>
    <t>TO Děčín východ</t>
  </si>
  <si>
    <t>TO Česká Kamenice</t>
  </si>
  <si>
    <t>TO Rumburk</t>
  </si>
  <si>
    <t>Celkem:</t>
  </si>
  <si>
    <t>Datum</t>
  </si>
  <si>
    <t>Počasí</t>
  </si>
  <si>
    <t>Dávka/km</t>
  </si>
  <si>
    <t>Herbicid</t>
  </si>
  <si>
    <t>Záběr m</t>
  </si>
  <si>
    <t>Škodlivý organizmus</t>
  </si>
  <si>
    <t>Poznámka</t>
  </si>
  <si>
    <t>Výkaz práce</t>
  </si>
  <si>
    <t>Objednatel: OŘ Ústí nad Labem, ST Ústí nad Labem</t>
  </si>
  <si>
    <t>Provozní středisko:   Roudnice nad Labem</t>
  </si>
  <si>
    <t>Provozní středisko:   Lovosice</t>
  </si>
  <si>
    <t>Provozní středisko:  Ústí nad Labem hl.n.</t>
  </si>
  <si>
    <t>Provozní středisko: Děčín hl.n.</t>
  </si>
  <si>
    <t>Provozní středisko: Ústí nad Labem západ</t>
  </si>
  <si>
    <t>Provozní středisko: Štětí</t>
  </si>
  <si>
    <t>Provozní středisko: Litoměřice</t>
  </si>
  <si>
    <t>Provozní středisko: Děčín východ</t>
  </si>
  <si>
    <t>Provozní středisko: Česká Kamenice</t>
  </si>
  <si>
    <t>Provozní středisko: Rumburk</t>
  </si>
  <si>
    <t>Práci provedl:</t>
  </si>
  <si>
    <t>450,813 - 458,008</t>
  </si>
  <si>
    <t>kol.č.2</t>
  </si>
  <si>
    <t>kol.č.3</t>
  </si>
  <si>
    <t>kol.č.5</t>
  </si>
  <si>
    <t>kol.č.4</t>
  </si>
  <si>
    <t>kol.č.6</t>
  </si>
  <si>
    <t>kol.č.7</t>
  </si>
  <si>
    <t>kol.č.8</t>
  </si>
  <si>
    <t>kol.č.9</t>
  </si>
  <si>
    <t>kol.č.11</t>
  </si>
  <si>
    <t>kol.č.13</t>
  </si>
  <si>
    <t>kol.č.15</t>
  </si>
  <si>
    <t>kol.č.17</t>
  </si>
  <si>
    <t>kol.č.101</t>
  </si>
  <si>
    <t>kol.č.103</t>
  </si>
  <si>
    <t>kol.č.105</t>
  </si>
  <si>
    <t>kol.č.107</t>
  </si>
  <si>
    <t>kol.č.109</t>
  </si>
  <si>
    <t>kol.č.109b</t>
  </si>
  <si>
    <t>kol.č.111</t>
  </si>
  <si>
    <t>kol.č.113</t>
  </si>
  <si>
    <t>kol.č.115</t>
  </si>
  <si>
    <t>kol.č.117</t>
  </si>
  <si>
    <t>kol.č.119</t>
  </si>
  <si>
    <t>kol.č.121</t>
  </si>
  <si>
    <t>kol.č.601</t>
  </si>
  <si>
    <t>kol.č.603</t>
  </si>
  <si>
    <t>kol.č.605</t>
  </si>
  <si>
    <t>kol.č.100</t>
  </si>
  <si>
    <t>Žst. Bohušovice n/O</t>
  </si>
  <si>
    <t>Sudé                                       kol.č.2</t>
  </si>
  <si>
    <t>Liché                                       kol.č.1</t>
  </si>
  <si>
    <t>Traťový úsek,žst.(číslo koleje)</t>
  </si>
  <si>
    <t xml:space="preserve">Úsek </t>
  </si>
  <si>
    <t>Žst. Lovosice koleje DKV</t>
  </si>
  <si>
    <t>kol.č.11d</t>
  </si>
  <si>
    <t>kol.č.11e</t>
  </si>
  <si>
    <t>kol.č.8a</t>
  </si>
  <si>
    <t>Úpořiny - Žalany</t>
  </si>
  <si>
    <t>Žalany zast.</t>
  </si>
  <si>
    <t>Žalany - Žim</t>
  </si>
  <si>
    <t>Žim zast.</t>
  </si>
  <si>
    <t>Žim - Radejčín</t>
  </si>
  <si>
    <t>Žst. Chotiměř</t>
  </si>
  <si>
    <t>Chotiměř - Lovosice</t>
  </si>
  <si>
    <t xml:space="preserve">Drátovodné trasy umístěné do 5m od krajní osy koleje </t>
  </si>
  <si>
    <t>Od km 19,07 k PZM v km 19,272</t>
  </si>
  <si>
    <t>9,676 - 13,126</t>
  </si>
  <si>
    <t>13,696 - 18,555</t>
  </si>
  <si>
    <t>18,555 - 19,092</t>
  </si>
  <si>
    <t>19,092 - 22,300</t>
  </si>
  <si>
    <t>26,831 - 27,208</t>
  </si>
  <si>
    <t>27,208 - 35,747</t>
  </si>
  <si>
    <t>0,614 - 3,220</t>
  </si>
  <si>
    <t>481,739 - 487,923</t>
  </si>
  <si>
    <t>489,312 - 492,992</t>
  </si>
  <si>
    <t>34,700 - 35,700</t>
  </si>
  <si>
    <t>1,000x2</t>
  </si>
  <si>
    <t>480,435 - 481,739</t>
  </si>
  <si>
    <t>celkem</t>
  </si>
  <si>
    <t>Lovosice - Prackovice n.L.</t>
  </si>
  <si>
    <t>Žst. Prackovice</t>
  </si>
  <si>
    <t>Prackovice - Ústí n.L. - jih</t>
  </si>
  <si>
    <t>Technický dozor:Polák Jiří VPS, Suchý Ondřej VM</t>
  </si>
  <si>
    <t>Mobil:Polák - 725 057 267, Suchý - 725 416 166</t>
  </si>
  <si>
    <t>Technický dozor:Hrabovčák Miroslav VPS, Udržal Jiří VM</t>
  </si>
  <si>
    <t>Mobil:Hrabovčák - 724 038 565, Udržal - 725 054 146</t>
  </si>
  <si>
    <t>Technický dozor:Dvořák Čestmír VPS, Tekeljak Patrik VM</t>
  </si>
  <si>
    <t>Mobil:Dvořák - 724 805 793, Tekeljak - 601 116 319</t>
  </si>
  <si>
    <t>Technický dozor:Kučera Ivo VPS, Outlý Tomáš VM</t>
  </si>
  <si>
    <t>Mobil:Kučera - 724 007 802, Outlý - 725 878 942</t>
  </si>
  <si>
    <t>Technický dozor:Bušek Milan VPS, Mansfeld Jan VM</t>
  </si>
  <si>
    <t>Mobil:Bušek - 724 346 595, Mansfeld - 725 416 247</t>
  </si>
  <si>
    <t>Technický dozor:Urban Radek VPS, Šrámek Daniel VM</t>
  </si>
  <si>
    <t>Mobil:Urban - 724 023 701, Šrámek - 725 566 964</t>
  </si>
  <si>
    <t>Technický dozor:Lacek Ivan VPS, Beran Josef VM, Nádvorník M. VM</t>
  </si>
  <si>
    <t>Mobil:Lacek-724681490, Beran-724070454, Nádvorník-601588741</t>
  </si>
  <si>
    <t>Technický dozor:Šemík Horymír VPS, Bendl Vojtěch VM</t>
  </si>
  <si>
    <t>Mobil:Šemík - 724 346 591, Bendl - 724 071 461</t>
  </si>
  <si>
    <t>Technický dozor:Boháč Roman VPS, Bačkovský Roman VM</t>
  </si>
  <si>
    <t>Mobil:Boháč - 724 037 461, Bačkovský - 605 269 707</t>
  </si>
  <si>
    <t>480,654 - 481,545</t>
  </si>
  <si>
    <t>480,712 - 481,468</t>
  </si>
  <si>
    <t>Technický dozor: Polák Jiří VPS, Suchý Ondřej VM</t>
  </si>
  <si>
    <t>Mobil: Polák - 725 057 267, Suchý - 725 416 166</t>
  </si>
  <si>
    <t>Provozní středisko: Lovosice</t>
  </si>
  <si>
    <t>487,965 - 489,270</t>
  </si>
  <si>
    <t>487,923 - 489,312</t>
  </si>
  <si>
    <t>488,184 - 489,111</t>
  </si>
  <si>
    <t>488,223 - 957</t>
  </si>
  <si>
    <t>488,184 - 996</t>
  </si>
  <si>
    <t>488,232 - 962</t>
  </si>
  <si>
    <t>493,035 - 495,726</t>
  </si>
  <si>
    <t>492,992 - 495,693</t>
  </si>
  <si>
    <t>493,247 - 494,400</t>
  </si>
  <si>
    <t>493,551 - 494,293</t>
  </si>
  <si>
    <t>kol.č.102</t>
  </si>
  <si>
    <t>493,425 - 494,288</t>
  </si>
  <si>
    <t>493,420 - 494,292</t>
  </si>
  <si>
    <t>494,917 - 495,404</t>
  </si>
  <si>
    <t>494,911 - 495,404</t>
  </si>
  <si>
    <t>494,911 - 495,525</t>
  </si>
  <si>
    <t>494,746 - 495,389</t>
  </si>
  <si>
    <t>494,713 - 495,407</t>
  </si>
  <si>
    <t>494,709 - 495,402</t>
  </si>
  <si>
    <t>493,497 - 494,372</t>
  </si>
  <si>
    <t>493,457 - 494,382</t>
  </si>
  <si>
    <t>493,451 - 494,378</t>
  </si>
  <si>
    <t>493,586 - 494,217</t>
  </si>
  <si>
    <t>493,561 - 494,250</t>
  </si>
  <si>
    <t>494,834 - 495,363</t>
  </si>
  <si>
    <t>494,833 - 495,363</t>
  </si>
  <si>
    <t>494,890 - 495,041</t>
  </si>
  <si>
    <t>35,658 - 722</t>
  </si>
  <si>
    <t>34,683 - 35,628</t>
  </si>
  <si>
    <t>kol.č.109c</t>
  </si>
  <si>
    <t>494,340 - 519</t>
  </si>
  <si>
    <t>494,339 - 519</t>
  </si>
  <si>
    <t>kol.č.7A</t>
  </si>
  <si>
    <t>494,422 - 837</t>
  </si>
  <si>
    <t>kol.č.53</t>
  </si>
  <si>
    <t>kol.č.55</t>
  </si>
  <si>
    <t>kol.č.57</t>
  </si>
  <si>
    <t>kol.č.59</t>
  </si>
  <si>
    <t>494,468 - 773</t>
  </si>
  <si>
    <t>494,549 - 783</t>
  </si>
  <si>
    <t>494,578 - 754</t>
  </si>
  <si>
    <t>494,603 - 725</t>
  </si>
  <si>
    <t>Trať. úsek  Hrobce - Lovosice</t>
  </si>
  <si>
    <t>Trať.úsek  Úpořiny - Lovosice</t>
  </si>
  <si>
    <t>Trať.úsek  Lovosice - Čížkovice</t>
  </si>
  <si>
    <t>Spojky, výhybky</t>
  </si>
  <si>
    <t>Lovosice - Čížkovice</t>
  </si>
  <si>
    <t>Žst. Dolní Beřkovice</t>
  </si>
  <si>
    <t>458,042-459,307</t>
  </si>
  <si>
    <t xml:space="preserve"> kol.č.3</t>
  </si>
  <si>
    <t>458,471 - 459,051</t>
  </si>
  <si>
    <t xml:space="preserve"> kol.č.5</t>
  </si>
  <si>
    <t>458,058 - 995</t>
  </si>
  <si>
    <t>458,008 - 459,274</t>
  </si>
  <si>
    <t>458,166 - 986</t>
  </si>
  <si>
    <t>459,307 - 466,617</t>
  </si>
  <si>
    <t>Žst. Hněvice</t>
  </si>
  <si>
    <t>467,006 - 775</t>
  </si>
  <si>
    <t>466,520 - 181</t>
  </si>
  <si>
    <t>466,637 - 468,004</t>
  </si>
  <si>
    <t>467,053 - 711</t>
  </si>
  <si>
    <t>kol.č.10</t>
  </si>
  <si>
    <t>467,142 - 380</t>
  </si>
  <si>
    <t>kol.č.304</t>
  </si>
  <si>
    <t>468,093 - 866</t>
  </si>
  <si>
    <t>kol.č.306</t>
  </si>
  <si>
    <t>kol.č.308</t>
  </si>
  <si>
    <t>468,144 - 899</t>
  </si>
  <si>
    <t>kol.č.302B</t>
  </si>
  <si>
    <t>468,988 - 469,149</t>
  </si>
  <si>
    <t>kol.č.310+310A</t>
  </si>
  <si>
    <t>468,144 - 469,395</t>
  </si>
  <si>
    <t>kol.č.312</t>
  </si>
  <si>
    <t>kol.č.314</t>
  </si>
  <si>
    <t>468,148 - 806</t>
  </si>
  <si>
    <t>469,377 - 475,684</t>
  </si>
  <si>
    <t>466,617 - 469,377</t>
  </si>
  <si>
    <t>466,671 - 469,312</t>
  </si>
  <si>
    <t>Žst. Roudnice n.L.</t>
  </si>
  <si>
    <t>Žst. Lovosice</t>
  </si>
  <si>
    <t>475,717 - 477,002</t>
  </si>
  <si>
    <t>477,036 - 480,435</t>
  </si>
  <si>
    <t>475,684 - 477,036</t>
  </si>
  <si>
    <t>476,054 - 751</t>
  </si>
  <si>
    <t>475,761 - 476,856</t>
  </si>
  <si>
    <t>475,790 - 476,035</t>
  </si>
  <si>
    <t>475,790 - 856</t>
  </si>
  <si>
    <t>475,653 - 975</t>
  </si>
  <si>
    <t xml:space="preserve"> kol.č.5+5A+5B</t>
  </si>
  <si>
    <t xml:space="preserve"> kol.č.3B</t>
  </si>
  <si>
    <t>475,774 - 968</t>
  </si>
  <si>
    <t xml:space="preserve"> kol.č.3A</t>
  </si>
  <si>
    <t>475,241 - 463</t>
  </si>
  <si>
    <t>475,195 - 489</t>
  </si>
  <si>
    <t xml:space="preserve"> kol.č.3C+3B</t>
  </si>
  <si>
    <t xml:space="preserve"> kol.č.3D+3E+3F</t>
  </si>
  <si>
    <t>kol.č.4A</t>
  </si>
  <si>
    <t>476,016 - 306</t>
  </si>
  <si>
    <t>476,067 - 782</t>
  </si>
  <si>
    <t>1,484 - 13,270</t>
  </si>
  <si>
    <t>0,363 - 6,508</t>
  </si>
  <si>
    <t>Žst. Budyně n.O.</t>
  </si>
  <si>
    <t xml:space="preserve">                                       kol.č.1</t>
  </si>
  <si>
    <t>Výhybky</t>
  </si>
  <si>
    <t>6,776 - 21,802</t>
  </si>
  <si>
    <t>Žst. Straškov</t>
  </si>
  <si>
    <t>21,827 - 22,208</t>
  </si>
  <si>
    <t>21,898 - 22,239</t>
  </si>
  <si>
    <t xml:space="preserve"> kol.č.7</t>
  </si>
  <si>
    <t>21,940 - 22,156</t>
  </si>
  <si>
    <t>21,940 - 22,170</t>
  </si>
  <si>
    <t>21,934 - 22,183</t>
  </si>
  <si>
    <t>22,090 - 227</t>
  </si>
  <si>
    <t xml:space="preserve"> kol.č.4+4A</t>
  </si>
  <si>
    <t>22,266 - 36,975</t>
  </si>
  <si>
    <t>Trať. úsek  Libochovice - Vraňany</t>
  </si>
  <si>
    <t>Hrobce - Bohušovice n/O</t>
  </si>
  <si>
    <t>Bohušovice n/O - Lovosice</t>
  </si>
  <si>
    <t>495,726 - 503,250</t>
  </si>
  <si>
    <t>503,532 - 504,313</t>
  </si>
  <si>
    <t>503,860 - 504,112</t>
  </si>
  <si>
    <t>503,250 - 504,574</t>
  </si>
  <si>
    <t>503,292 - 504,532</t>
  </si>
  <si>
    <t>504,574 - 514,782</t>
  </si>
  <si>
    <t>Žst. Ústí n.L. - jih</t>
  </si>
  <si>
    <t>514,816 - 516,494</t>
  </si>
  <si>
    <t>514,782 - 516,494</t>
  </si>
  <si>
    <t>Liché                                  kol.č.101</t>
  </si>
  <si>
    <t xml:space="preserve"> Sudé                                  kol.č.102</t>
  </si>
  <si>
    <t>kol.č.104</t>
  </si>
  <si>
    <t>514,995 - 515,984</t>
  </si>
  <si>
    <t>514,650 - 514,961</t>
  </si>
  <si>
    <t>516,494 - 517,542</t>
  </si>
  <si>
    <t>516,755 - 517,132</t>
  </si>
  <si>
    <t>516,537 - 517,499</t>
  </si>
  <si>
    <t>kol.č.119A</t>
  </si>
  <si>
    <t>492,793 - 493,160</t>
  </si>
  <si>
    <t>kol.č.3A</t>
  </si>
  <si>
    <t>493,194 - 265</t>
  </si>
  <si>
    <t>kol.č.607</t>
  </si>
  <si>
    <t>kol.č.609</t>
  </si>
  <si>
    <t>494,252 - 314</t>
  </si>
  <si>
    <t>494,252 - 339</t>
  </si>
  <si>
    <t>kol.č.301B</t>
  </si>
  <si>
    <t>494,276 - 550</t>
  </si>
  <si>
    <t>kol.č.301A</t>
  </si>
  <si>
    <t>494,584 - 865</t>
  </si>
  <si>
    <t>kol.č.601A</t>
  </si>
  <si>
    <t>494,372 - 432</t>
  </si>
  <si>
    <t>kol.č.317</t>
  </si>
  <si>
    <t>494,013 - 251</t>
  </si>
  <si>
    <t>kol.č.305X</t>
  </si>
  <si>
    <t>494,503 - 550</t>
  </si>
  <si>
    <t>kol.č.311</t>
  </si>
  <si>
    <t>kol.č.313</t>
  </si>
  <si>
    <t>494,333 - 474</t>
  </si>
  <si>
    <t>494,424 - 474</t>
  </si>
  <si>
    <t>kol.č.91P</t>
  </si>
  <si>
    <t>0,555 - 0,950</t>
  </si>
  <si>
    <t>vč. části koleje č. 435 až po přejezd v km 0,950</t>
  </si>
  <si>
    <t>458,217 - 500</t>
  </si>
  <si>
    <t>jen do km 485,500</t>
  </si>
  <si>
    <t>kol.č.304A</t>
  </si>
  <si>
    <t>kol.č.316</t>
  </si>
  <si>
    <t>kol.č.316A</t>
  </si>
  <si>
    <t>0,069 - 0,135</t>
  </si>
  <si>
    <t>0,031 - 0,135</t>
  </si>
  <si>
    <t>0,164 - 0,318</t>
  </si>
  <si>
    <t xml:space="preserve"> kol.č.3G+3H+3I</t>
  </si>
  <si>
    <t>475,550 - 715</t>
  </si>
  <si>
    <t>Žst. Ústí n.L. hl.n.</t>
  </si>
  <si>
    <t>Ústí n.L. sever - Povrly</t>
  </si>
  <si>
    <t>519,966 - 525,198</t>
  </si>
  <si>
    <t>Žst. Povrly</t>
  </si>
  <si>
    <t>525,252 - 526,638</t>
  </si>
  <si>
    <t>525,543 - 526,368</t>
  </si>
  <si>
    <t>525,198 - 526,692</t>
  </si>
  <si>
    <t>525,451 - 526,387</t>
  </si>
  <si>
    <t>526,692 - 537,746</t>
  </si>
  <si>
    <t>Liché                                          kol.č.1</t>
  </si>
  <si>
    <t>Sudé                                          kol.č.2</t>
  </si>
  <si>
    <t>537,789 - 539,015</t>
  </si>
  <si>
    <t>Liché                                kol.č.1+101</t>
  </si>
  <si>
    <t>Pozn.</t>
  </si>
  <si>
    <t>Žim - km 19,1-19,3 P</t>
  </si>
  <si>
    <t>537,962 - 538,844</t>
  </si>
  <si>
    <t>538,233 - 726</t>
  </si>
  <si>
    <t>538,272 - 690</t>
  </si>
  <si>
    <t>538,305 - 655</t>
  </si>
  <si>
    <t>538,340 - 620</t>
  </si>
  <si>
    <t>538,376 - 620</t>
  </si>
  <si>
    <t>538,409 - 571</t>
  </si>
  <si>
    <t>kol.č.19</t>
  </si>
  <si>
    <t>538,174 - 566</t>
  </si>
  <si>
    <t>kol.č.21A+23</t>
  </si>
  <si>
    <t>538,174 - 525</t>
  </si>
  <si>
    <t>kol.č.47+62X</t>
  </si>
  <si>
    <t>538,772 - 539,130</t>
  </si>
  <si>
    <t>537,746 - 539,015</t>
  </si>
  <si>
    <t>538,294 - 539,234</t>
  </si>
  <si>
    <t>kol.č.104A+B</t>
  </si>
  <si>
    <t>537,893 - 538,088</t>
  </si>
  <si>
    <t>kol.č.106</t>
  </si>
  <si>
    <t>538,294 - 539,276</t>
  </si>
  <si>
    <t>kol.č.108</t>
  </si>
  <si>
    <t>538,244 - 539,281</t>
  </si>
  <si>
    <t>kol.č.110</t>
  </si>
  <si>
    <t>538,295 - 539,238</t>
  </si>
  <si>
    <t>kol.č.112</t>
  </si>
  <si>
    <t>kol.č.114</t>
  </si>
  <si>
    <t>538,340 - 663</t>
  </si>
  <si>
    <t>kol.č.116</t>
  </si>
  <si>
    <t>538,387 - 500</t>
  </si>
  <si>
    <t>kol.č.118</t>
  </si>
  <si>
    <t>538,427 - 622</t>
  </si>
  <si>
    <t>kol.č.120</t>
  </si>
  <si>
    <t>538,427 - 560</t>
  </si>
  <si>
    <t>kol.č.122</t>
  </si>
  <si>
    <t>538,482 - 546</t>
  </si>
  <si>
    <t>kol.č.124</t>
  </si>
  <si>
    <t>538,482 - 715</t>
  </si>
  <si>
    <t>kol.č.126</t>
  </si>
  <si>
    <t>538,441 - 945</t>
  </si>
  <si>
    <t>kol.č.20</t>
  </si>
  <si>
    <t>538,242 - 945</t>
  </si>
  <si>
    <t>kol.č.22</t>
  </si>
  <si>
    <t>538,275 - 539,038</t>
  </si>
  <si>
    <t>kol.č.24</t>
  </si>
  <si>
    <t>kol.č.26A+26</t>
  </si>
  <si>
    <t>538,209 - 539,005</t>
  </si>
  <si>
    <t>kol.č.28</t>
  </si>
  <si>
    <t>538,335 - 539,005</t>
  </si>
  <si>
    <t>kol.č.30</t>
  </si>
  <si>
    <t>538,248 - 998</t>
  </si>
  <si>
    <t>kol.č.32</t>
  </si>
  <si>
    <t>538,246 - 971</t>
  </si>
  <si>
    <t>kol.č.34</t>
  </si>
  <si>
    <t>538,246 - 944</t>
  </si>
  <si>
    <t>kol.č.36</t>
  </si>
  <si>
    <t>538,241 - 875</t>
  </si>
  <si>
    <t>kol.č.38</t>
  </si>
  <si>
    <t>538,241 - 825</t>
  </si>
  <si>
    <t>kol.č.40</t>
  </si>
  <si>
    <t>kol.č.42</t>
  </si>
  <si>
    <t>538,241 - 847</t>
  </si>
  <si>
    <t>kol.č.44</t>
  </si>
  <si>
    <t>538,239 - 847</t>
  </si>
  <si>
    <t>kol.č.46</t>
  </si>
  <si>
    <t>538,239 - 815</t>
  </si>
  <si>
    <t>kol.č.48+48A</t>
  </si>
  <si>
    <t>kol.č.50</t>
  </si>
  <si>
    <t>538,239 - 610</t>
  </si>
  <si>
    <t>kol.č.203+203A+203B</t>
  </si>
  <si>
    <t>538,316 - 1,145</t>
  </si>
  <si>
    <t>kol.č.205</t>
  </si>
  <si>
    <t>0,352 - 1,071</t>
  </si>
  <si>
    <t>kol.č.207</t>
  </si>
  <si>
    <t>0,379 - 1,044</t>
  </si>
  <si>
    <t>kol.č.209</t>
  </si>
  <si>
    <t>0,404 - 1,017</t>
  </si>
  <si>
    <t>kol.č.211</t>
  </si>
  <si>
    <t>0,431 - 0,990</t>
  </si>
  <si>
    <t>kol.č.213</t>
  </si>
  <si>
    <t>0,458 - 0,963</t>
  </si>
  <si>
    <t>kol.č.215</t>
  </si>
  <si>
    <t>0,486 - 0,936</t>
  </si>
  <si>
    <t>kol.č.217</t>
  </si>
  <si>
    <t>0,489 - 0,909</t>
  </si>
  <si>
    <t>kol.č.219</t>
  </si>
  <si>
    <t>0,460 - 0,888</t>
  </si>
  <si>
    <t>0,000 - 0,228</t>
  </si>
  <si>
    <t>0,138 - 0,228</t>
  </si>
  <si>
    <t>0,248 - 0,339</t>
  </si>
  <si>
    <t>kol.č.202</t>
  </si>
  <si>
    <t>538,408 - 1,156</t>
  </si>
  <si>
    <t>538,360 - 1,500</t>
  </si>
  <si>
    <t>kol.č.204</t>
  </si>
  <si>
    <t>538,443 - 860</t>
  </si>
  <si>
    <t>kol.č.92</t>
  </si>
  <si>
    <t>538,108 - 249</t>
  </si>
  <si>
    <t>kol.č.210</t>
  </si>
  <si>
    <t>538,146 - 222</t>
  </si>
  <si>
    <t>kol.č.212</t>
  </si>
  <si>
    <t>538,147 - 224</t>
  </si>
  <si>
    <t>kol.č.214</t>
  </si>
  <si>
    <t>538,080 - 224</t>
  </si>
  <si>
    <t>kol.č.201+201A+201C+201D</t>
  </si>
  <si>
    <t>Žst. Děčín hl.n.</t>
  </si>
  <si>
    <t>Liché                                kol.č.1A-1F</t>
  </si>
  <si>
    <t>539,058 - 540,164</t>
  </si>
  <si>
    <t>kol.č.3+3A</t>
  </si>
  <si>
    <t>539,474 - 993</t>
  </si>
  <si>
    <t>Sudé                                kol.č.2+102</t>
  </si>
  <si>
    <t>539,015 - 540,121</t>
  </si>
  <si>
    <t>539,392 - 800</t>
  </si>
  <si>
    <t>kol.č.6+6A+6B</t>
  </si>
  <si>
    <t>539,410 - 762</t>
  </si>
  <si>
    <t>kol.č.8+8B+8C+8D</t>
  </si>
  <si>
    <t>kol.č.10+10B+10C</t>
  </si>
  <si>
    <t>539,495 - 858</t>
  </si>
  <si>
    <t>kol.č.12+12A</t>
  </si>
  <si>
    <t>539,534 - 920</t>
  </si>
  <si>
    <t>Záběr (m)</t>
  </si>
  <si>
    <t>vč. přejezdu P2424</t>
  </si>
  <si>
    <t>kol.č.5+5B+5C</t>
  </si>
  <si>
    <t>kol.č.103+103B</t>
  </si>
  <si>
    <t>515,580 - 516,011</t>
  </si>
  <si>
    <t>0,318 - 0,507</t>
  </si>
  <si>
    <t>kol.č.7+7B</t>
  </si>
  <si>
    <t>0,043 - 0,465</t>
  </si>
  <si>
    <t>0,254 - 0,409</t>
  </si>
  <si>
    <t>Trať. úsek Děčín hl.n. - Telnice</t>
  </si>
  <si>
    <t>Děčín hl.n. - Jílové</t>
  </si>
  <si>
    <t>1,172 - 8,999</t>
  </si>
  <si>
    <t>Žst. Jílové</t>
  </si>
  <si>
    <t>8,999 - 9,632</t>
  </si>
  <si>
    <t>Jílové - Libouchec</t>
  </si>
  <si>
    <t>9,632 - 13,265</t>
  </si>
  <si>
    <t>Žst. Libouchec</t>
  </si>
  <si>
    <t>Trať. úsek  Lovosice - Povrly</t>
  </si>
  <si>
    <t>Trať. úsek  Vraňany - Hrobce</t>
  </si>
  <si>
    <t>Libouchec - Malé Chvojno</t>
  </si>
  <si>
    <t>13,785 - 15,762</t>
  </si>
  <si>
    <t>13,265 - 13,785</t>
  </si>
  <si>
    <t>Žst. Malé Chvojno</t>
  </si>
  <si>
    <t>15,762 - 16,614</t>
  </si>
  <si>
    <t>Malé Chvojno - Telnice</t>
  </si>
  <si>
    <t>16,614 - 21,742</t>
  </si>
  <si>
    <t>Žst. Telnice</t>
  </si>
  <si>
    <t>Trať. úsek Děčín hl.n. - Dolní Žleb st.hr.</t>
  </si>
  <si>
    <t>Děčín hl.n. - Prostřední Žleb</t>
  </si>
  <si>
    <t>1,026 - 3,182</t>
  </si>
  <si>
    <t>Žst. Prostřední Žleb</t>
  </si>
  <si>
    <t>3,248 - 4,850</t>
  </si>
  <si>
    <t>Liché                                kol.č.1A-1D</t>
  </si>
  <si>
    <t>3,696 - 4,482</t>
  </si>
  <si>
    <t>3,743 - 4,425</t>
  </si>
  <si>
    <t>3,744 - 4,425</t>
  </si>
  <si>
    <t>Sudé                                kol.č.2A-2E</t>
  </si>
  <si>
    <t>3,182 - 4,784</t>
  </si>
  <si>
    <t>3,432 - 4,419</t>
  </si>
  <si>
    <t>3,673 - 4,372</t>
  </si>
  <si>
    <t>kol.č.4+4A+4C</t>
  </si>
  <si>
    <t>kol.č.6+6A</t>
  </si>
  <si>
    <t>kol.č.12</t>
  </si>
  <si>
    <t>3,827 - 4,028</t>
  </si>
  <si>
    <t>kol.č.14</t>
  </si>
  <si>
    <t>3,854 - 4,028</t>
  </si>
  <si>
    <t>kol.č.16</t>
  </si>
  <si>
    <t>Prostřední Žleb - Dolní Žleb</t>
  </si>
  <si>
    <t>4,850 - 9,919</t>
  </si>
  <si>
    <t>Žst. Dolní Žleb</t>
  </si>
  <si>
    <t>9,919 - 10,097</t>
  </si>
  <si>
    <t>Liché                                   kol.č.1-1C</t>
  </si>
  <si>
    <t>9,945 - 10,094</t>
  </si>
  <si>
    <t>9,953 - 10,063</t>
  </si>
  <si>
    <t>Dolní Žleb - st.hranice</t>
  </si>
  <si>
    <t>10,097 - 11,859</t>
  </si>
  <si>
    <t>kol.č.206+206A</t>
  </si>
  <si>
    <t>538,520 - 860</t>
  </si>
  <si>
    <t>kol.č.103A-103G</t>
  </si>
  <si>
    <t>kol.č.110A</t>
  </si>
  <si>
    <t>537,358 - 940</t>
  </si>
  <si>
    <t>0,290 - 0,634</t>
  </si>
  <si>
    <t>21,742 - 22,038</t>
  </si>
  <si>
    <t>Žst. Ústí n.L. západ</t>
  </si>
  <si>
    <t>Žst. Mělník</t>
  </si>
  <si>
    <t>371,203 - 372,671</t>
  </si>
  <si>
    <t>371,521 - 372,649</t>
  </si>
  <si>
    <t>kol.č.3-3B</t>
  </si>
  <si>
    <t>Liché                             kol.č.1A-1D</t>
  </si>
  <si>
    <t>371,574 - 372,112</t>
  </si>
  <si>
    <t>371,161 - 372,617</t>
  </si>
  <si>
    <t>Sudé                              kol.č.2A-2E</t>
  </si>
  <si>
    <t>371,250 - 372,332</t>
  </si>
  <si>
    <t>371,514 - 372,299</t>
  </si>
  <si>
    <t>kol.č.8A+8</t>
  </si>
  <si>
    <t>371,547 - 372,266</t>
  </si>
  <si>
    <t>371,594 - 372,233</t>
  </si>
  <si>
    <t>kol.č.12A-12B</t>
  </si>
  <si>
    <t>371,508 - 372,359</t>
  </si>
  <si>
    <t>371,659 - 372,105</t>
  </si>
  <si>
    <t>kol.č.14A</t>
  </si>
  <si>
    <t>372,265 - 328</t>
  </si>
  <si>
    <t>371,686 - 372,070</t>
  </si>
  <si>
    <t>kol.č.18</t>
  </si>
  <si>
    <t>371,713 - 372,070</t>
  </si>
  <si>
    <t>Mělník - Mělník Labe</t>
  </si>
  <si>
    <t>0,963 - 2,000</t>
  </si>
  <si>
    <t>Trať. úsek  Mělník - Polepy</t>
  </si>
  <si>
    <t>Mělník - Liběchov</t>
  </si>
  <si>
    <t>372,671 - 379,666</t>
  </si>
  <si>
    <t>Žst. Liběchov</t>
  </si>
  <si>
    <t>379,746 - 380,434</t>
  </si>
  <si>
    <t>Liché                             kol.č.1A-1B</t>
  </si>
  <si>
    <t>Sudé                              kol.č.2A-2B</t>
  </si>
  <si>
    <t>379,785 - 380,392</t>
  </si>
  <si>
    <t>kol.č.4A-4B</t>
  </si>
  <si>
    <t>379,447 - 380,395</t>
  </si>
  <si>
    <t>kol.č.6-6A</t>
  </si>
  <si>
    <t>379,861 - 380,121</t>
  </si>
  <si>
    <t>Liběchov - Štětí</t>
  </si>
  <si>
    <t>380,514 - 385,153</t>
  </si>
  <si>
    <t>Žst. Štětí</t>
  </si>
  <si>
    <t>kol.č.5+5A</t>
  </si>
  <si>
    <t>Liché                             kol.č.1A-1C</t>
  </si>
  <si>
    <t>385,227 - 386,135</t>
  </si>
  <si>
    <t>385,325 - 910</t>
  </si>
  <si>
    <t>385,180 - 866</t>
  </si>
  <si>
    <t>kol.č.5A-5B</t>
  </si>
  <si>
    <t>385,416 - 801</t>
  </si>
  <si>
    <t>385,227 - 386,102</t>
  </si>
  <si>
    <t>385,266 - 869</t>
  </si>
  <si>
    <t>Štětí - Hošťka</t>
  </si>
  <si>
    <t>386,135 - 391,647</t>
  </si>
  <si>
    <t>Žst. Hošťka</t>
  </si>
  <si>
    <t>391,726 - 392,394</t>
  </si>
  <si>
    <t>391,765 - 392,310</t>
  </si>
  <si>
    <t>kol.č.3A-3</t>
  </si>
  <si>
    <t>391,939 - 392,263</t>
  </si>
  <si>
    <t>391,765 - 392,354</t>
  </si>
  <si>
    <t>Hošťka - Polepy</t>
  </si>
  <si>
    <t>392,473 - 397,591</t>
  </si>
  <si>
    <t>Žst. Polepy</t>
  </si>
  <si>
    <t>397,671 - 398,421</t>
  </si>
  <si>
    <t>397,759 - 398,349</t>
  </si>
  <si>
    <t>397,872 - 398,316</t>
  </si>
  <si>
    <t>kol.č.5C+5</t>
  </si>
  <si>
    <t>kol.č.7+7A</t>
  </si>
  <si>
    <t>398,055 - 430</t>
  </si>
  <si>
    <t>397,727 - 398,383</t>
  </si>
  <si>
    <t>Polepy - Litoměřice d.n.</t>
  </si>
  <si>
    <t>398,501 - 406,263</t>
  </si>
  <si>
    <t>Žst. Litoměřice d.n.</t>
  </si>
  <si>
    <t>406,343 - 407,218</t>
  </si>
  <si>
    <t>406,429 - 407,135</t>
  </si>
  <si>
    <t>kol.č.5B+5</t>
  </si>
  <si>
    <t>406,473 - 407,102</t>
  </si>
  <si>
    <t>406,416 - 407,139</t>
  </si>
  <si>
    <t>kol.č.8B+8</t>
  </si>
  <si>
    <t>406,485 - 407,052</t>
  </si>
  <si>
    <t>397,830 - 839</t>
  </si>
  <si>
    <t>kol.č.5B</t>
  </si>
  <si>
    <t>kol.č.7+7C</t>
  </si>
  <si>
    <t>406,617 - 407,110</t>
  </si>
  <si>
    <t>406,780 - 407,000</t>
  </si>
  <si>
    <t>406,871 - 407,027</t>
  </si>
  <si>
    <t>406,731 - 407,027</t>
  </si>
  <si>
    <t>Litoměřice d.n. - V. Žernoseky</t>
  </si>
  <si>
    <t>kol.č.6B+6+6C</t>
  </si>
  <si>
    <t>406,485 - 407,384</t>
  </si>
  <si>
    <t>407,298 - 411,964</t>
  </si>
  <si>
    <t>412,044 - 857</t>
  </si>
  <si>
    <t>412,091 - 412,780</t>
  </si>
  <si>
    <t>412,273 - 780</t>
  </si>
  <si>
    <t>412,043 - 857</t>
  </si>
  <si>
    <t>412,082 - 774</t>
  </si>
  <si>
    <t>412,280 - 749</t>
  </si>
  <si>
    <t>kol.č.8+8A</t>
  </si>
  <si>
    <t>412,560 - 813</t>
  </si>
  <si>
    <t>Žst. Velké Žernoseky</t>
  </si>
  <si>
    <t>V. Žernoseky - Sebuzín</t>
  </si>
  <si>
    <t>412,936 - 422,193</t>
  </si>
  <si>
    <t>Žst. Sebuzín</t>
  </si>
  <si>
    <t>422,272 - 423,165</t>
  </si>
  <si>
    <t>422,347 - 423,008</t>
  </si>
  <si>
    <t>422,347 - 467</t>
  </si>
  <si>
    <t>422,272 - 423,199</t>
  </si>
  <si>
    <t>422,310 - 423,010</t>
  </si>
  <si>
    <t>0,051 - 0,785</t>
  </si>
  <si>
    <t>V. Žernoseky - Žalhostice</t>
  </si>
  <si>
    <t>Lovosice - Žalhostice</t>
  </si>
  <si>
    <t>36,931 - 40,110</t>
  </si>
  <si>
    <t>Žst. Žalhostice</t>
  </si>
  <si>
    <t>40,143 - 568</t>
  </si>
  <si>
    <t>40,216 - 568</t>
  </si>
  <si>
    <t>40,221 - 593</t>
  </si>
  <si>
    <t>40,221 - 406</t>
  </si>
  <si>
    <t>Žalhostice - LT hor.n.</t>
  </si>
  <si>
    <t>40,618 - 43,917</t>
  </si>
  <si>
    <t>Žst. Litoměřice hor.n.</t>
  </si>
  <si>
    <t>Liché                               kol.č.1A+1</t>
  </si>
  <si>
    <t>43,950 - 44,076</t>
  </si>
  <si>
    <t>43,950 - 44,196</t>
  </si>
  <si>
    <t>43,989 - 44,196</t>
  </si>
  <si>
    <t>kol.č.51A+51</t>
  </si>
  <si>
    <t>Žst. Ústí nad Labem-Střekov</t>
  </si>
  <si>
    <t>430,183-431,472</t>
  </si>
  <si>
    <t>kol.č.3A+3</t>
  </si>
  <si>
    <t>430,430-431,358</t>
  </si>
  <si>
    <t>430,849-431,358</t>
  </si>
  <si>
    <t>kol.č.5-5D</t>
  </si>
  <si>
    <t>430,679-431,044</t>
  </si>
  <si>
    <t>kol.č.7A+7</t>
  </si>
  <si>
    <t>431,184-294</t>
  </si>
  <si>
    <t>431,237-294</t>
  </si>
  <si>
    <t>430,150-431,472</t>
  </si>
  <si>
    <t>kol.č.4A+4</t>
  </si>
  <si>
    <t>429,981-431,266</t>
  </si>
  <si>
    <t>430,408-431,233</t>
  </si>
  <si>
    <t>430,448-431,192</t>
  </si>
  <si>
    <t>430,514-431,159</t>
  </si>
  <si>
    <t>kol.č.16+16A</t>
  </si>
  <si>
    <t>430,672-431,318</t>
  </si>
  <si>
    <t>430,749-431,490</t>
  </si>
  <si>
    <t>kol.č.20+20A+20B</t>
  </si>
  <si>
    <t>430,708-431,490</t>
  </si>
  <si>
    <t>kol.č.18+18A+18B</t>
  </si>
  <si>
    <t>430,807-431,064</t>
  </si>
  <si>
    <t>kol.č.26-26B</t>
  </si>
  <si>
    <t>430,946-431,755</t>
  </si>
  <si>
    <t>430,514-431,585</t>
  </si>
  <si>
    <t>kol.č.14A+14+14B</t>
  </si>
  <si>
    <t>430,400-431,589</t>
  </si>
  <si>
    <t>423,199-430,150</t>
  </si>
  <si>
    <t>Ústí n.L.-Střekov - Velké Březno</t>
  </si>
  <si>
    <t>Sebuzín - Ústí n.L.-Střekov</t>
  </si>
  <si>
    <t>431,472-439,362</t>
  </si>
  <si>
    <t>Žst. Velké Březno</t>
  </si>
  <si>
    <t>Liché                                     kol.č.1C-1N</t>
  </si>
  <si>
    <t>Sudé                                      kol.č.2A-2B</t>
  </si>
  <si>
    <t>439,442-440,140</t>
  </si>
  <si>
    <t>439,517-440,099</t>
  </si>
  <si>
    <t>439,408-487</t>
  </si>
  <si>
    <t>Liché                                     kol.č.1A-1B</t>
  </si>
  <si>
    <t>Velké Březno - Boletice n.L.</t>
  </si>
  <si>
    <t>440,218-449,565</t>
  </si>
  <si>
    <t>Žst. Boletice n.L.</t>
  </si>
  <si>
    <t>449,645-450,405</t>
  </si>
  <si>
    <t>449,707-450,252</t>
  </si>
  <si>
    <t>449,788-450,170</t>
  </si>
  <si>
    <t>449,645-450,438</t>
  </si>
  <si>
    <t>449,565-450,304</t>
  </si>
  <si>
    <t>Boletice n.L. - Děčín východ</t>
  </si>
  <si>
    <t>450,438-455,750</t>
  </si>
  <si>
    <t>455,804-457,683</t>
  </si>
  <si>
    <t>455,750-457,272</t>
  </si>
  <si>
    <t>456,182-783</t>
  </si>
  <si>
    <t>456,153-783</t>
  </si>
  <si>
    <t>Žst. Děčín východ - dolní nádraží</t>
  </si>
  <si>
    <t>456,301-457,129</t>
  </si>
  <si>
    <t>kol.č.14+14A</t>
  </si>
  <si>
    <t>456,301-457,600</t>
  </si>
  <si>
    <t>456,274-457,129</t>
  </si>
  <si>
    <t>456,247-457,129</t>
  </si>
  <si>
    <t>kol.č.20B</t>
  </si>
  <si>
    <t>457,059-241</t>
  </si>
  <si>
    <t>kol.č.24+24A</t>
  </si>
  <si>
    <t>456,271-457,542</t>
  </si>
  <si>
    <t>kol.č.26</t>
  </si>
  <si>
    <t>456,304-457,094</t>
  </si>
  <si>
    <t>kol.č.28+28A</t>
  </si>
  <si>
    <t>456,304-457,105</t>
  </si>
  <si>
    <t>456,309-457,078</t>
  </si>
  <si>
    <t>456,342-457,046</t>
  </si>
  <si>
    <t>456,375-457,015</t>
  </si>
  <si>
    <t>456,402-966</t>
  </si>
  <si>
    <t>kol.č.40A</t>
  </si>
  <si>
    <t>456,218-457,015</t>
  </si>
  <si>
    <t>456,384-578</t>
  </si>
  <si>
    <t>kol.č.40C</t>
  </si>
  <si>
    <t>456,504-566</t>
  </si>
  <si>
    <t>kol.č.40D</t>
  </si>
  <si>
    <t>456,466-554</t>
  </si>
  <si>
    <t>kol.č.40B</t>
  </si>
  <si>
    <t>456,414-457,015</t>
  </si>
  <si>
    <t>456,369-983</t>
  </si>
  <si>
    <t>456,198-954</t>
  </si>
  <si>
    <t>456,243-923</t>
  </si>
  <si>
    <t>kol.č.48</t>
  </si>
  <si>
    <t>456,276-880</t>
  </si>
  <si>
    <t>kol.č.52</t>
  </si>
  <si>
    <t>456,600-851</t>
  </si>
  <si>
    <t>kol.č.54+54A</t>
  </si>
  <si>
    <t>456,609-457,013</t>
  </si>
  <si>
    <t>0,142-0,298</t>
  </si>
  <si>
    <t>kol.č.15A+15</t>
  </si>
  <si>
    <t>0,000-0,673</t>
  </si>
  <si>
    <t>kol.č.17+17A</t>
  </si>
  <si>
    <t>0,194-0,590</t>
  </si>
  <si>
    <t>0,194-0,466</t>
  </si>
  <si>
    <t>kol.č.21</t>
  </si>
  <si>
    <t>0,233-0,439</t>
  </si>
  <si>
    <t>kol.č.23</t>
  </si>
  <si>
    <t>0,233-0,412</t>
  </si>
  <si>
    <t>kol.č.27</t>
  </si>
  <si>
    <t>0,133-0,147</t>
  </si>
  <si>
    <t>Žst. Děčín východ - horní nádraží</t>
  </si>
  <si>
    <t>3,829-3,942</t>
  </si>
  <si>
    <t>kol.č.103+103A</t>
  </si>
  <si>
    <t>3,284-3,735</t>
  </si>
  <si>
    <t>3,319-3,656</t>
  </si>
  <si>
    <t>3,229-3,891</t>
  </si>
  <si>
    <t>Sudé                               kol.č.102A-102</t>
  </si>
  <si>
    <t>Liché                                        kol.č.101B</t>
  </si>
  <si>
    <t>3,319-3,868</t>
  </si>
  <si>
    <t>3,347-3,842</t>
  </si>
  <si>
    <t>3,399-3,842</t>
  </si>
  <si>
    <t>3,399-3,783</t>
  </si>
  <si>
    <t>kol.č.13A</t>
  </si>
  <si>
    <t>0,048-0,109</t>
  </si>
  <si>
    <t>Děčín hl.n. - Děčín východ</t>
  </si>
  <si>
    <t>1,792-3,196</t>
  </si>
  <si>
    <t>Děčín východ - Prostřední Žleb</t>
  </si>
  <si>
    <t>457,725-458,961</t>
  </si>
  <si>
    <t>Děčín východ - Loubí</t>
  </si>
  <si>
    <t>0,000-0,981</t>
  </si>
  <si>
    <t>Vraňany - D. Beřkovice</t>
  </si>
  <si>
    <t>Dolní Beřkovice - Hněvice</t>
  </si>
  <si>
    <t>Hněvice - Roudnice n.L.</t>
  </si>
  <si>
    <t>Trať. úsek Povrly - Děčín hl.n.</t>
  </si>
  <si>
    <t>Povrly - Děčín hl.n. - jih</t>
  </si>
  <si>
    <t>Žst. Děčín hl.n. - jih</t>
  </si>
  <si>
    <t>Žst. Děčín hl.n. západní nádraží</t>
  </si>
  <si>
    <t>kol.č.58</t>
  </si>
  <si>
    <t>455,900-456,050</t>
  </si>
  <si>
    <t>jen do km 455,900!</t>
  </si>
  <si>
    <t>Žst. Krásná Lípa</t>
  </si>
  <si>
    <t>84,669-85,213</t>
  </si>
  <si>
    <t>85,021-213</t>
  </si>
  <si>
    <t>84,713-85,255</t>
  </si>
  <si>
    <t>Krásná Lípa - Rumburk</t>
  </si>
  <si>
    <t>85,323-90,521</t>
  </si>
  <si>
    <t>Žst. Rumburk</t>
  </si>
  <si>
    <t>90,562-91,181</t>
  </si>
  <si>
    <t>90,660-91,159</t>
  </si>
  <si>
    <t>90,693-91,129</t>
  </si>
  <si>
    <t>90,720-91,102</t>
  </si>
  <si>
    <t>90,720-91,069</t>
  </si>
  <si>
    <t>90,761-91,069</t>
  </si>
  <si>
    <t>91,047-129</t>
  </si>
  <si>
    <t>91,082-129</t>
  </si>
  <si>
    <t>90,553-91,235</t>
  </si>
  <si>
    <t>Rumburk - Jiříkov</t>
  </si>
  <si>
    <t>91,277-97,488</t>
  </si>
  <si>
    <t>Žst. Jiříkov</t>
  </si>
  <si>
    <t>97,521-690</t>
  </si>
  <si>
    <t>97,572-98,030</t>
  </si>
  <si>
    <t>Trať. úsek Krásná Lípa - Jiříkov</t>
  </si>
  <si>
    <t>Trať. úsek Rumburk - D. Poustevna</t>
  </si>
  <si>
    <t>Rumburk - Šluknov</t>
  </si>
  <si>
    <t>0,020-9,263</t>
  </si>
  <si>
    <t>Žst. Šluknov</t>
  </si>
  <si>
    <t xml:space="preserve">                                      kol.č.1</t>
  </si>
  <si>
    <t>Liché                                               kol.č.1</t>
  </si>
  <si>
    <t>Sudé                                               kol.č.2</t>
  </si>
  <si>
    <t>9,340-835</t>
  </si>
  <si>
    <t>9,373-799</t>
  </si>
  <si>
    <t>Šluknov - Velký Šenov</t>
  </si>
  <si>
    <t>9,892-16,205</t>
  </si>
  <si>
    <t>Žst. Velký Šenov</t>
  </si>
  <si>
    <t>16,238-528</t>
  </si>
  <si>
    <t>16,470-561</t>
  </si>
  <si>
    <t>16,594-20,045</t>
  </si>
  <si>
    <t>Žst. Mikulášovice</t>
  </si>
  <si>
    <t>20,461-25,617</t>
  </si>
  <si>
    <t>25,644-898</t>
  </si>
  <si>
    <t>25,644-796</t>
  </si>
  <si>
    <t>25,721-898</t>
  </si>
  <si>
    <t>kol.č.2A</t>
  </si>
  <si>
    <t>0,000-0,087</t>
  </si>
  <si>
    <t>25,925-26,271</t>
  </si>
  <si>
    <t>Mikulášovice - Panský</t>
  </si>
  <si>
    <t>0,095-11,302</t>
  </si>
  <si>
    <t>Žst. Panský</t>
  </si>
  <si>
    <t>11,329-532</t>
  </si>
  <si>
    <t>11,359-489</t>
  </si>
  <si>
    <t>11,359-485</t>
  </si>
  <si>
    <t>Panský - Rumburk</t>
  </si>
  <si>
    <t>11,565-17,783</t>
  </si>
  <si>
    <t>Panský - Krásná Lípa</t>
  </si>
  <si>
    <t>0,200-5,017</t>
  </si>
  <si>
    <t>CELKEM:</t>
  </si>
  <si>
    <t>Velký Šenov - Mikulášovice d.n.</t>
  </si>
  <si>
    <t>Mikulášovice d.n. - D. Poustevna</t>
  </si>
  <si>
    <t>Žst. Dolní Poustevna</t>
  </si>
  <si>
    <t>Dolní Poustevna - st.hranice</t>
  </si>
  <si>
    <t>Děčín východ - Benešov n.Pl.</t>
  </si>
  <si>
    <t>3,984-11,129</t>
  </si>
  <si>
    <t>Žst. Benešov n.Pl.</t>
  </si>
  <si>
    <t>11,173-12,032</t>
  </si>
  <si>
    <t>11,231-12,032</t>
  </si>
  <si>
    <t>kol.č.5A</t>
  </si>
  <si>
    <t>11,763-923</t>
  </si>
  <si>
    <t>11,269-864</t>
  </si>
  <si>
    <t>11,231-375</t>
  </si>
  <si>
    <t>12,065-16,847</t>
  </si>
  <si>
    <t>Žst. Česká Kamenice</t>
  </si>
  <si>
    <t>Markvartice - Česká Kamenice</t>
  </si>
  <si>
    <t>Benešov n.Pl. - Markvartice</t>
  </si>
  <si>
    <t>Žst. Markvartice</t>
  </si>
  <si>
    <t>16,890-17,188</t>
  </si>
  <si>
    <t>kol.č.1</t>
  </si>
  <si>
    <t>16,889-17,188</t>
  </si>
  <si>
    <t>17,242-24,418</t>
  </si>
  <si>
    <t>24,460-25,220</t>
  </si>
  <si>
    <t>24,534-25,159</t>
  </si>
  <si>
    <t>24,578-25,110</t>
  </si>
  <si>
    <t>Česká Kamenice - Mlýny</t>
  </si>
  <si>
    <t>25,250-31,566</t>
  </si>
  <si>
    <t>Žst. Mlýny</t>
  </si>
  <si>
    <t>31,622-32,240</t>
  </si>
  <si>
    <t>31,805-32,050</t>
  </si>
  <si>
    <t>Mlýny - Jedlová</t>
  </si>
  <si>
    <t>32,294-40,115</t>
  </si>
  <si>
    <t>Žst. Jedlová</t>
  </si>
  <si>
    <t>70,463-71,141</t>
  </si>
  <si>
    <t>70,607-71,045</t>
  </si>
  <si>
    <t>70,568-71,045</t>
  </si>
  <si>
    <t>70,562-960</t>
  </si>
  <si>
    <t>Trať. úsek DC východ - Jedlová</t>
  </si>
  <si>
    <t>Trať. úsek Jedlová - Krásná Lípa</t>
  </si>
  <si>
    <t>Jedlová - Chřibská</t>
  </si>
  <si>
    <t>71,183-75,970</t>
  </si>
  <si>
    <t>Žst. Chřibská</t>
  </si>
  <si>
    <t>76,024-649</t>
  </si>
  <si>
    <t>76,359-546</t>
  </si>
  <si>
    <t>76,359-449</t>
  </si>
  <si>
    <t>Chřibská - Rybniště</t>
  </si>
  <si>
    <t>76,703-79,627</t>
  </si>
  <si>
    <t>Žst. Rybniště</t>
  </si>
  <si>
    <t>79,669-80,435</t>
  </si>
  <si>
    <t>79,728-80,262</t>
  </si>
  <si>
    <t>79,869-80,231</t>
  </si>
  <si>
    <t>79,926-80,180</t>
  </si>
  <si>
    <t>79,811-80,261</t>
  </si>
  <si>
    <t>80,097-274</t>
  </si>
  <si>
    <t>kol.č.6A</t>
  </si>
  <si>
    <t>79,811-80,006</t>
  </si>
  <si>
    <t>kol.č.6B+6C</t>
  </si>
  <si>
    <t>80,154-274</t>
  </si>
  <si>
    <t>Rybniště - Krásná Lípa</t>
  </si>
  <si>
    <t>80,435-84,636</t>
  </si>
  <si>
    <t>Trať. úsek Rybniště - Varnsdorf</t>
  </si>
  <si>
    <t>Žst. Varnsdorf</t>
  </si>
  <si>
    <t>Varnsdorf - st. hranice</t>
  </si>
  <si>
    <t>Trať. úsek Varnsdorf - pivovar Kocour</t>
  </si>
  <si>
    <t>0,507 - 2,578</t>
  </si>
  <si>
    <t>1,082-2,072</t>
  </si>
  <si>
    <t>kol.č.3B-603B</t>
  </si>
  <si>
    <t>1,092-2,545</t>
  </si>
  <si>
    <t>kol.č.7A-7C</t>
  </si>
  <si>
    <t>1,309-2,072</t>
  </si>
  <si>
    <t>kol.č.9A+9</t>
  </si>
  <si>
    <t>1,070-2,012</t>
  </si>
  <si>
    <t>1,124-2,018</t>
  </si>
  <si>
    <t>kol.č.25</t>
  </si>
  <si>
    <t>kol.č.31</t>
  </si>
  <si>
    <t>kol.č.33</t>
  </si>
  <si>
    <t>kol.č.35</t>
  </si>
  <si>
    <t>kol.č.37</t>
  </si>
  <si>
    <t>kol.č.39</t>
  </si>
  <si>
    <t>kol.č.41</t>
  </si>
  <si>
    <t>kol.č.43</t>
  </si>
  <si>
    <t>kol.č.45</t>
  </si>
  <si>
    <t>kol.č.47</t>
  </si>
  <si>
    <t>kol.č.49</t>
  </si>
  <si>
    <t>kol.č.51</t>
  </si>
  <si>
    <t>kol.č.53+53A</t>
  </si>
  <si>
    <t>1,447-2,013</t>
  </si>
  <si>
    <t>kol.č.53B</t>
  </si>
  <si>
    <t>1,718-2,012</t>
  </si>
  <si>
    <t>kol.č.53C</t>
  </si>
  <si>
    <t>kol.č.53D</t>
  </si>
  <si>
    <t>1,147-2,038</t>
  </si>
  <si>
    <t>1,375-2,081</t>
  </si>
  <si>
    <t>1,375-2,164</t>
  </si>
  <si>
    <t>kol.č.61</t>
  </si>
  <si>
    <t>1,436-2,208</t>
  </si>
  <si>
    <t>kol.č.63A+63</t>
  </si>
  <si>
    <t>1,469-2,110</t>
  </si>
  <si>
    <t>kol.č.65</t>
  </si>
  <si>
    <t>1,533-2,110</t>
  </si>
  <si>
    <t>kol.č.67</t>
  </si>
  <si>
    <t>1,502-2,153</t>
  </si>
  <si>
    <t>kol.č.69</t>
  </si>
  <si>
    <t>1,535-2,198</t>
  </si>
  <si>
    <t>kol.č.71</t>
  </si>
  <si>
    <t>1,535-2,237</t>
  </si>
  <si>
    <t>kol.č.73</t>
  </si>
  <si>
    <t>1,575-2,126</t>
  </si>
  <si>
    <t>kol.č.75</t>
  </si>
  <si>
    <t>1,620-2,126</t>
  </si>
  <si>
    <t>kol.č.77</t>
  </si>
  <si>
    <t>1,620-2,159</t>
  </si>
  <si>
    <t>kol.č.79</t>
  </si>
  <si>
    <t>1,619-2,165</t>
  </si>
  <si>
    <t>kol.č.81</t>
  </si>
  <si>
    <t>1,619-2,116</t>
  </si>
  <si>
    <t>kol.č.83</t>
  </si>
  <si>
    <t>1,574-2,075</t>
  </si>
  <si>
    <t>kol.č.85</t>
  </si>
  <si>
    <t>1,464-2,075</t>
  </si>
  <si>
    <t>kol.č.87</t>
  </si>
  <si>
    <t>1,528-2,152</t>
  </si>
  <si>
    <t>kol.č.89</t>
  </si>
  <si>
    <t>kol.č.91</t>
  </si>
  <si>
    <t>1,516-2,199</t>
  </si>
  <si>
    <t>kol.č.93</t>
  </si>
  <si>
    <t>1,549-2,164</t>
  </si>
  <si>
    <t>kol.č.95</t>
  </si>
  <si>
    <t>1,653-2,130</t>
  </si>
  <si>
    <t>kol.č.97</t>
  </si>
  <si>
    <t>1,678-2,095</t>
  </si>
  <si>
    <t>kol.č.97A</t>
  </si>
  <si>
    <t>1,678-2,001</t>
  </si>
  <si>
    <t>kol.č.97B</t>
  </si>
  <si>
    <t>kol.č.97C</t>
  </si>
  <si>
    <t>kol.č.97D</t>
  </si>
  <si>
    <t>1,659-2,001</t>
  </si>
  <si>
    <t>1,358-2,061</t>
  </si>
  <si>
    <t>1,405-2,017</t>
  </si>
  <si>
    <t>0,769-1,012</t>
  </si>
  <si>
    <t>kol.č.5D-5F</t>
  </si>
  <si>
    <t>0,672-1,012</t>
  </si>
  <si>
    <t>kol.č.121A-121C</t>
  </si>
  <si>
    <t>0,879-1,136</t>
  </si>
  <si>
    <t>kol.č.125</t>
  </si>
  <si>
    <t>kol.č.127</t>
  </si>
  <si>
    <t>0,746-1,080</t>
  </si>
  <si>
    <t>kol.č.137+137A</t>
  </si>
  <si>
    <t>kol.č.159</t>
  </si>
  <si>
    <t>kol.č.905</t>
  </si>
  <si>
    <t>0,456-0,758</t>
  </si>
  <si>
    <t>kol.č.903A+903</t>
  </si>
  <si>
    <t>0,532-0,713</t>
  </si>
  <si>
    <t>kol.č.201A</t>
  </si>
  <si>
    <t>kol.č.201B</t>
  </si>
  <si>
    <t>2,603-762</t>
  </si>
  <si>
    <t>2,526-762</t>
  </si>
  <si>
    <t>2,172-983</t>
  </si>
  <si>
    <t>2,127-652</t>
  </si>
  <si>
    <t>kol.č.605A+605</t>
  </si>
  <si>
    <t>2,539-864</t>
  </si>
  <si>
    <t>kol.č.401</t>
  </si>
  <si>
    <t>0,264-1,243</t>
  </si>
  <si>
    <t>1,319-0,282</t>
  </si>
  <si>
    <t>kol.č.407F-407B</t>
  </si>
  <si>
    <t>kol.č.409A-409B</t>
  </si>
  <si>
    <t>1,112-0,510</t>
  </si>
  <si>
    <t>0,532-2,578</t>
  </si>
  <si>
    <t>0,590-2,505</t>
  </si>
  <si>
    <t>2,045-138</t>
  </si>
  <si>
    <t>kol.č.8A</t>
  </si>
  <si>
    <t>0,990-1,099</t>
  </si>
  <si>
    <t>kol.č.10B-10</t>
  </si>
  <si>
    <t>1,281-716</t>
  </si>
  <si>
    <t>1,264-728</t>
  </si>
  <si>
    <t>1,082-979</t>
  </si>
  <si>
    <t>1,157-891</t>
  </si>
  <si>
    <t>1,194-891</t>
  </si>
  <si>
    <t>1,231-924</t>
  </si>
  <si>
    <t>1,231-872</t>
  </si>
  <si>
    <t>1,065-872</t>
  </si>
  <si>
    <t>1,284-796</t>
  </si>
  <si>
    <t>1,298-796</t>
  </si>
  <si>
    <t>1,298-907</t>
  </si>
  <si>
    <t>1,285-844</t>
  </si>
  <si>
    <t>1,285-837</t>
  </si>
  <si>
    <t>1,297-795</t>
  </si>
  <si>
    <t>1,343-758</t>
  </si>
  <si>
    <t>1,424-758</t>
  </si>
  <si>
    <t>1,424-761</t>
  </si>
  <si>
    <t>1,447-761</t>
  </si>
  <si>
    <t>1,830-971</t>
  </si>
  <si>
    <t>1,729-971</t>
  </si>
  <si>
    <t>1,684-777</t>
  </si>
  <si>
    <t>1,711-764</t>
  </si>
  <si>
    <t>0,678-765</t>
  </si>
  <si>
    <t>2,279-353</t>
  </si>
  <si>
    <t>1,457-680</t>
  </si>
  <si>
    <t>kol.č.10A</t>
  </si>
  <si>
    <t>0,994-1,099</t>
  </si>
  <si>
    <t>kol.č.122A+122B</t>
  </si>
  <si>
    <t>0,878-1,096</t>
  </si>
  <si>
    <t>0,678-1,080</t>
  </si>
  <si>
    <t>kol.č.134</t>
  </si>
  <si>
    <t>2,717-983</t>
  </si>
  <si>
    <t>kol.č.136</t>
  </si>
  <si>
    <t>2,252-326</t>
  </si>
  <si>
    <t>kol.č.406-406B</t>
  </si>
  <si>
    <t>0,400-0,231</t>
  </si>
  <si>
    <t>kol.č.408</t>
  </si>
  <si>
    <t>0,381-1,131</t>
  </si>
  <si>
    <t>kol.č.90A-90D</t>
  </si>
  <si>
    <t>0,017-1,315</t>
  </si>
  <si>
    <t>kol.č.138</t>
  </si>
  <si>
    <t>2,677-2,781</t>
  </si>
  <si>
    <t>Rybniště - Varnsdorf</t>
  </si>
  <si>
    <t>0,078-10,561</t>
  </si>
  <si>
    <t>Varnsdorf - st. hr.</t>
  </si>
  <si>
    <t>10,499-13,706</t>
  </si>
  <si>
    <t>10,813-11,362</t>
  </si>
  <si>
    <t>10,885-11,256</t>
  </si>
  <si>
    <t>kol.č.3B</t>
  </si>
  <si>
    <t>10,710-10,858</t>
  </si>
  <si>
    <t>Liché                               kol.č.1C-1D</t>
  </si>
  <si>
    <t>Sudé                                         kol.č.2</t>
  </si>
  <si>
    <t>10,858-11,321</t>
  </si>
  <si>
    <t>11,428-459</t>
  </si>
  <si>
    <t>Liché                               kol.č.1D-1C</t>
  </si>
  <si>
    <t>Liché                               kol.č.1A-1B</t>
  </si>
  <si>
    <t>Liché                                 kol.č.1+1A</t>
  </si>
  <si>
    <t>Liché                               kol.č.1A-1C</t>
  </si>
  <si>
    <t>Liché                               kol.č.1A-1D</t>
  </si>
  <si>
    <t>H. Podluží - km 2,8-3,4</t>
  </si>
  <si>
    <t>Hubení porostu herbicidy ručně</t>
  </si>
  <si>
    <t>Žalhostice - km 40,1-40,8</t>
  </si>
  <si>
    <t>osobní + vnější nádraží</t>
  </si>
  <si>
    <t>seřaďovací nádraží</t>
  </si>
  <si>
    <t>kol.č.4A-4I</t>
  </si>
  <si>
    <t>kol.č.97E</t>
  </si>
  <si>
    <t>1,609-684</t>
  </si>
  <si>
    <t>2,578-4,753</t>
  </si>
  <si>
    <t>kol.č.601-1B</t>
  </si>
  <si>
    <t>kol.č.603-3B</t>
  </si>
  <si>
    <t>3,670-4,712</t>
  </si>
  <si>
    <t>4,328-629</t>
  </si>
  <si>
    <t>vjezdové nádraží + Trmice</t>
  </si>
  <si>
    <t>3,860-5,301</t>
  </si>
  <si>
    <t>2,578-5,267</t>
  </si>
  <si>
    <t>0,105-2,074</t>
  </si>
  <si>
    <t>kol.č.57+57B</t>
  </si>
  <si>
    <t>kol.č.57K</t>
  </si>
  <si>
    <t>2,040-119</t>
  </si>
  <si>
    <t>Trmice - Chabařovice</t>
  </si>
  <si>
    <t>5,301-10,806</t>
  </si>
  <si>
    <t>Žst. Chabařovice</t>
  </si>
  <si>
    <t>Sudé                                                   kol.č.2</t>
  </si>
  <si>
    <t>10,839-12,198</t>
  </si>
  <si>
    <t>10,806-12,231</t>
  </si>
  <si>
    <t>kol.č.3A-3B</t>
  </si>
  <si>
    <t>11,002-990</t>
  </si>
  <si>
    <t>11,034-945</t>
  </si>
  <si>
    <t>11,368-900</t>
  </si>
  <si>
    <t>11,063-984</t>
  </si>
  <si>
    <t>kol.č.6+6B</t>
  </si>
  <si>
    <t>11,063-12,067</t>
  </si>
  <si>
    <t>Chabařovice - Krupka-Bohosudov</t>
  </si>
  <si>
    <t>12,231-13,827</t>
  </si>
  <si>
    <t>TO Ústí nad Labem hl.n.</t>
  </si>
  <si>
    <t>plevel</t>
  </si>
  <si>
    <t>přeslička</t>
  </si>
  <si>
    <t>Žst. Hrobce</t>
  </si>
  <si>
    <t>Sudé                                                    kol.č.2</t>
  </si>
  <si>
    <t>Liché                                                    kol.č.1</t>
  </si>
  <si>
    <t>Liché                                          kol.č.1A-1F</t>
  </si>
  <si>
    <t>Sudé                                          kol.č.2A-2D</t>
  </si>
  <si>
    <t>480,477 - 481,739</t>
  </si>
  <si>
    <t>480,716 - 481,424</t>
  </si>
  <si>
    <t>13,126 - 696</t>
  </si>
  <si>
    <t>Liché                              kol.č.901-601</t>
  </si>
  <si>
    <t>Sudé                           kol.č.902-602A</t>
  </si>
  <si>
    <t>Sudé                                     kol.č.102</t>
  </si>
  <si>
    <t>Liché                                     kol.č.91A</t>
  </si>
  <si>
    <t>Sudé                                        kol.č.90</t>
  </si>
  <si>
    <t>"průmyslová" kolej</t>
  </si>
  <si>
    <t xml:space="preserve"> kol.č.5A+5B</t>
  </si>
  <si>
    <t>Trať. úsek  Čížkovice - Libochovice</t>
  </si>
  <si>
    <t>Roudnice n.L. - Hrobce</t>
  </si>
  <si>
    <t>Roudnice n.L. - Straškov</t>
  </si>
  <si>
    <t>Libochovice - Budyně n.O.</t>
  </si>
  <si>
    <t>Budyně n.O. - Straškov</t>
  </si>
  <si>
    <t>Sudé                                 kol.č.602-52</t>
  </si>
  <si>
    <t>Sudé                                  kol.č.2A-2C</t>
  </si>
  <si>
    <t>Liché                                 kol.č.5A+5B</t>
  </si>
  <si>
    <t>Liché                                 kol.č.1A-1D</t>
  </si>
  <si>
    <t>Čížkovice - Chotěšov pod Hazmburkem</t>
  </si>
  <si>
    <t>4,392 - 9,858</t>
  </si>
  <si>
    <t>Žst. Chotěšov p.H.</t>
  </si>
  <si>
    <t>Chotěšov p. H. - Libochovice</t>
  </si>
  <si>
    <t>1. kolo:</t>
  </si>
  <si>
    <t>2. kolo:</t>
  </si>
  <si>
    <t>konec dubna - pol. června</t>
  </si>
  <si>
    <t>srpen - září</t>
  </si>
  <si>
    <t>10,136 - 13,275</t>
  </si>
  <si>
    <t>Liché                                                       kol.č.1</t>
  </si>
  <si>
    <t>Sudé                                                       kol.č.2</t>
  </si>
  <si>
    <t>Straškov - Vraňany n.Vlt.</t>
  </si>
  <si>
    <t>Žst. Libochovice</t>
  </si>
  <si>
    <t>3,915 - 4,392</t>
  </si>
  <si>
    <t>9,858 - 10,136</t>
  </si>
  <si>
    <t>13,275 - 13,981</t>
  </si>
  <si>
    <t>část vlečky do Mondi Štětí a.s.</t>
  </si>
  <si>
    <t>Trať Lovosice - Litoměřice h.n.</t>
  </si>
  <si>
    <t>Liché                                      kol.č.1X-1A</t>
  </si>
  <si>
    <t>6,508 - 776</t>
  </si>
  <si>
    <t>13,465 - 818</t>
  </si>
  <si>
    <t>13,504 - 781</t>
  </si>
  <si>
    <t>Žst. Čížkovice                                  kol.č. 1</t>
  </si>
  <si>
    <t>Liché                                      kol.č.1A-1C</t>
  </si>
  <si>
    <t>2TK km375,600-378,0 širší záběr u paty zdí</t>
  </si>
  <si>
    <t>přeslička (2.TK)</t>
  </si>
  <si>
    <t>Trať. úsek Děčín východ - Loubí + Pr. Žleb</t>
  </si>
  <si>
    <t>jen 1. kolo</t>
  </si>
  <si>
    <t>Délka km 1. kolo</t>
  </si>
  <si>
    <t>Délka km 2. kolo</t>
  </si>
  <si>
    <t>Součet km 1. kolo:</t>
  </si>
  <si>
    <t>Součet km 2. kolo:</t>
  </si>
  <si>
    <t>z toho plevel:</t>
  </si>
  <si>
    <t>plevel:</t>
  </si>
  <si>
    <t>přeslička:</t>
  </si>
  <si>
    <t>z toho přeslička:</t>
  </si>
  <si>
    <t>Zhotovitel:</t>
  </si>
  <si>
    <t>Souvislý postřik celého profilu KL         1. kolo</t>
  </si>
  <si>
    <t>Souvislý postřik celého profilu KL              2. kolo</t>
  </si>
  <si>
    <t>celkem:</t>
  </si>
  <si>
    <t>0,2/0,72</t>
  </si>
  <si>
    <t>Roundup Klasik Pro</t>
  </si>
  <si>
    <t>Roundup Klasik Pro / Dicopur M750</t>
  </si>
  <si>
    <t>Dávka je předpokládaná při využití technologie selektivní aplikace</t>
  </si>
  <si>
    <t>2/0,72</t>
  </si>
  <si>
    <t>Trať. úsek Mikulášovice d.n. - Panský - Rumburk/Kr. Lípa</t>
  </si>
  <si>
    <t>7,195x2 1.+2.TK</t>
  </si>
  <si>
    <t>7,310x2 1.+2.TK</t>
  </si>
  <si>
    <t>6,307x2 1.+2.TK</t>
  </si>
  <si>
    <t>3,399x2 1.+2.TK</t>
  </si>
  <si>
    <t>6,184x2 1.+2.TK</t>
  </si>
  <si>
    <t>3,680x2 1.+2.TK</t>
  </si>
  <si>
    <t>4,639x2 1.+2.TK</t>
  </si>
  <si>
    <t>5,512x2 1.+2.TK</t>
  </si>
  <si>
    <t>5,118x2 1.+2.TK</t>
  </si>
  <si>
    <t>7,762x2 1.+2.TK</t>
  </si>
  <si>
    <t>4,628x2 1.+2.TK</t>
  </si>
  <si>
    <t>9,257x2 1.+2.TK</t>
  </si>
  <si>
    <t>5,505x2 1.+2.TK</t>
  </si>
  <si>
    <t>1,596x2 1.+2.TK</t>
  </si>
  <si>
    <t>7,524x2 1.+2.TK</t>
  </si>
  <si>
    <t>10,208x2 1.+2.TK</t>
  </si>
  <si>
    <t>5,232x2 1.+2.TK</t>
  </si>
  <si>
    <t>11,054x2 1.+2.TK</t>
  </si>
  <si>
    <t>2,156x2 1.+2.TK</t>
  </si>
  <si>
    <t>5,069x2 1.+2.TK</t>
  </si>
  <si>
    <t>6,951x2 1.+2.TK</t>
  </si>
  <si>
    <t>9,347x2 1.+2.TK</t>
  </si>
  <si>
    <t>5,312x2 1.+2.TK</t>
  </si>
  <si>
    <t>drátovodné trasy umístěné do 5m od krajní osy koleje     1. kolo</t>
  </si>
  <si>
    <t>drátovodné trasy umístěné do 5m od krajní osy koleje        2. kolo</t>
  </si>
  <si>
    <t>drážní km</t>
  </si>
  <si>
    <t>Žalhostice st.</t>
  </si>
  <si>
    <t>Horní Podluží st.</t>
  </si>
  <si>
    <t>19,070-272</t>
  </si>
  <si>
    <t>40,100 - 800</t>
  </si>
  <si>
    <t>2,800 - 3,400</t>
  </si>
  <si>
    <t>Roundup 2 L/km:</t>
  </si>
  <si>
    <t>Roundup 0,2 L/km:</t>
  </si>
  <si>
    <t>km</t>
  </si>
  <si>
    <t>1.kolo</t>
  </si>
  <si>
    <t>2.kolo</t>
  </si>
  <si>
    <t>Technický dozor:Andraško Jan VPS, Maršálek Martin VM</t>
  </si>
  <si>
    <t>Mobil:Andraško - 724 030 225, Maršálek - 720 079 307</t>
  </si>
  <si>
    <r>
      <rPr>
        <sz val="11"/>
        <rFont val="Calibri"/>
        <family val="2"/>
        <charset val="238"/>
        <scheme val="minor"/>
      </rPr>
      <t xml:space="preserve">1,762x2 1.+2.TK </t>
    </r>
    <r>
      <rPr>
        <sz val="11"/>
        <color rgb="FFFF0000"/>
        <rFont val="Calibri"/>
        <family val="2"/>
        <charset val="238"/>
        <scheme val="minor"/>
      </rPr>
      <t>!!vynechat propustky!!</t>
    </r>
  </si>
  <si>
    <t>vlečka u rampy</t>
  </si>
  <si>
    <t>6 m</t>
  </si>
  <si>
    <t>neprůjezdná 380m</t>
  </si>
  <si>
    <t>nesjízdné 606m</t>
  </si>
  <si>
    <t>416,550 - 416,770 P pás 20 m ke zdi</t>
  </si>
  <si>
    <t>137A vyloučená, přesto kropit</t>
  </si>
  <si>
    <t>není výhybka</t>
  </si>
  <si>
    <t>456,181-456,303</t>
  </si>
  <si>
    <t>7,890x2</t>
  </si>
  <si>
    <t>jen 1. kolo!</t>
  </si>
  <si>
    <t>bude sjízdná?</t>
  </si>
  <si>
    <t>20,160-359</t>
  </si>
  <si>
    <t>20,212-472</t>
  </si>
  <si>
    <t>20,091-187</t>
  </si>
  <si>
    <t>20,071-351</t>
  </si>
  <si>
    <t>20,160-332</t>
  </si>
  <si>
    <t xml:space="preserve"> Sudé                             kol.č.2A-2B</t>
  </si>
  <si>
    <t>Liché                                      kol.č.1A-1B</t>
  </si>
  <si>
    <t>Sudé                                        kol.č.2+2A</t>
  </si>
  <si>
    <r>
      <t>4400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>/kolo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</si>
</sst>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20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i/>
      <sz val="12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18" borderId="6" applyNumberForma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43" fontId="29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1"/>
    <xf numFmtId="0" fontId="20" fillId="0" borderId="0" xfId="1" applyFont="1"/>
    <xf numFmtId="0" fontId="21" fillId="0" borderId="0" xfId="1" applyFont="1"/>
    <xf numFmtId="0" fontId="22" fillId="0" borderId="0" xfId="1" applyFont="1"/>
    <xf numFmtId="0" fontId="23" fillId="24" borderId="10" xfId="1" applyFont="1" applyFill="1" applyBorder="1" applyAlignment="1">
      <alignment horizontal="left"/>
    </xf>
    <xf numFmtId="164" fontId="2" fillId="0" borderId="0" xfId="1" applyNumberFormat="1" applyAlignment="1">
      <alignment horizontal="center"/>
    </xf>
    <xf numFmtId="164" fontId="2" fillId="0" borderId="11" xfId="1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1" fillId="0" borderId="13" xfId="0" applyFont="1" applyBorder="1"/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0" xfId="0" applyFont="1" applyBorder="1" applyAlignment="1">
      <alignment horizontal="left"/>
    </xf>
    <xf numFmtId="0" fontId="0" fillId="0" borderId="13" xfId="0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1" fillId="25" borderId="15" xfId="0" applyFont="1" applyFill="1" applyBorder="1" applyAlignment="1">
      <alignment horizontal="center" vertical="center"/>
    </xf>
    <xf numFmtId="0" fontId="1" fillId="25" borderId="16" xfId="0" applyFont="1" applyFill="1" applyBorder="1" applyAlignment="1">
      <alignment horizontal="center" vertical="center"/>
    </xf>
    <xf numFmtId="0" fontId="1" fillId="25" borderId="17" xfId="0" applyFont="1" applyFill="1" applyBorder="1" applyAlignment="1">
      <alignment horizontal="center" vertical="center"/>
    </xf>
    <xf numFmtId="0" fontId="1" fillId="0" borderId="24" xfId="0" applyFont="1" applyBorder="1" applyAlignment="1"/>
    <xf numFmtId="0" fontId="1" fillId="0" borderId="25" xfId="0" applyFont="1" applyBorder="1" applyAlignment="1"/>
    <xf numFmtId="0" fontId="0" fillId="0" borderId="0" xfId="0" applyAlignment="1">
      <alignment horizontal="center"/>
    </xf>
    <xf numFmtId="0" fontId="27" fillId="0" borderId="13" xfId="0" applyFont="1" applyBorder="1"/>
    <xf numFmtId="0" fontId="27" fillId="0" borderId="0" xfId="0" applyFont="1"/>
    <xf numFmtId="0" fontId="28" fillId="25" borderId="16" xfId="0" applyFont="1" applyFill="1" applyBorder="1" applyAlignment="1">
      <alignment horizontal="center" vertical="center"/>
    </xf>
    <xf numFmtId="0" fontId="27" fillId="0" borderId="10" xfId="0" applyFont="1" applyBorder="1"/>
    <xf numFmtId="0" fontId="0" fillId="0" borderId="10" xfId="0" applyBorder="1" applyAlignment="1">
      <alignment wrapText="1"/>
    </xf>
    <xf numFmtId="0" fontId="24" fillId="0" borderId="10" xfId="0" applyFont="1" applyBorder="1"/>
    <xf numFmtId="164" fontId="0" fillId="0" borderId="10" xfId="47" applyNumberFormat="1" applyFont="1" applyBorder="1" applyAlignment="1">
      <alignment horizontal="center"/>
    </xf>
    <xf numFmtId="164" fontId="0" fillId="0" borderId="0" xfId="47" applyNumberFormat="1" applyFont="1" applyAlignment="1">
      <alignment horizontal="center"/>
    </xf>
    <xf numFmtId="164" fontId="0" fillId="0" borderId="13" xfId="47" applyNumberFormat="1" applyFont="1" applyBorder="1" applyAlignment="1">
      <alignment horizontal="center"/>
    </xf>
    <xf numFmtId="164" fontId="0" fillId="26" borderId="10" xfId="47" applyNumberFormat="1" applyFont="1" applyFill="1" applyBorder="1" applyAlignment="1">
      <alignment horizontal="center"/>
    </xf>
    <xf numFmtId="0" fontId="1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top"/>
    </xf>
    <xf numFmtId="0" fontId="1" fillId="25" borderId="28" xfId="0" applyFont="1" applyFill="1" applyBorder="1" applyAlignment="1">
      <alignment horizontal="center" vertical="center" wrapText="1"/>
    </xf>
    <xf numFmtId="0" fontId="1" fillId="25" borderId="27" xfId="0" applyFont="1" applyFill="1" applyBorder="1" applyAlignment="1">
      <alignment horizontal="center" vertical="center"/>
    </xf>
    <xf numFmtId="0" fontId="27" fillId="0" borderId="10" xfId="0" applyFont="1" applyBorder="1" applyAlignment="1">
      <alignment vertical="top" wrapText="1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28" borderId="10" xfId="47" applyNumberFormat="1" applyFont="1" applyFill="1" applyBorder="1" applyAlignment="1">
      <alignment horizontal="center"/>
    </xf>
    <xf numFmtId="164" fontId="0" fillId="0" borderId="13" xfId="47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47" applyNumberFormat="1" applyFon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30" fillId="26" borderId="13" xfId="0" applyFont="1" applyFill="1" applyBorder="1" applyAlignment="1">
      <alignment horizontal="left"/>
    </xf>
    <xf numFmtId="0" fontId="30" fillId="0" borderId="10" xfId="0" applyFont="1" applyBorder="1" applyAlignment="1">
      <alignment horizontal="left"/>
    </xf>
    <xf numFmtId="0" fontId="0" fillId="28" borderId="13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28" borderId="10" xfId="0" applyFill="1" applyBorder="1" applyAlignment="1">
      <alignment horizontal="center"/>
    </xf>
    <xf numFmtId="164" fontId="0" fillId="28" borderId="10" xfId="0" applyNumberFormat="1" applyFill="1" applyBorder="1" applyAlignment="1">
      <alignment horizontal="center"/>
    </xf>
    <xf numFmtId="0" fontId="30" fillId="0" borderId="10" xfId="0" applyFont="1" applyBorder="1"/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1" fillId="0" borderId="10" xfId="0" applyFont="1" applyBorder="1"/>
    <xf numFmtId="0" fontId="32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9" xfId="0" applyFill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33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32" xfId="1" applyFont="1" applyFill="1" applyBorder="1" applyAlignment="1">
      <alignment horizontal="center" wrapText="1"/>
    </xf>
    <xf numFmtId="0" fontId="0" fillId="0" borderId="13" xfId="0" applyFill="1" applyBorder="1" applyAlignment="1">
      <alignment horizontal="right"/>
    </xf>
    <xf numFmtId="164" fontId="0" fillId="0" borderId="10" xfId="0" applyNumberFormat="1" applyBorder="1"/>
    <xf numFmtId="0" fontId="0" fillId="0" borderId="12" xfId="0" applyBorder="1"/>
    <xf numFmtId="0" fontId="0" fillId="0" borderId="0" xfId="0" applyAlignment="1">
      <alignment horizontal="right"/>
    </xf>
    <xf numFmtId="0" fontId="31" fillId="0" borderId="10" xfId="0" applyFont="1" applyBorder="1" applyAlignment="1">
      <alignment horizontal="left"/>
    </xf>
    <xf numFmtId="0" fontId="31" fillId="0" borderId="10" xfId="0" applyFont="1" applyBorder="1" applyAlignment="1"/>
    <xf numFmtId="0" fontId="31" fillId="0" borderId="13" xfId="0" applyFont="1" applyBorder="1" applyAlignment="1">
      <alignment horizontal="left"/>
    </xf>
    <xf numFmtId="0" fontId="31" fillId="0" borderId="29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30" fillId="0" borderId="13" xfId="0" applyFont="1" applyBorder="1"/>
    <xf numFmtId="0" fontId="0" fillId="0" borderId="35" xfId="0" applyBorder="1"/>
    <xf numFmtId="0" fontId="0" fillId="0" borderId="24" xfId="0" applyBorder="1"/>
    <xf numFmtId="0" fontId="1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33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5" xfId="0" applyFill="1" applyBorder="1" applyAlignment="1">
      <alignment horizontal="right"/>
    </xf>
    <xf numFmtId="0" fontId="4" fillId="0" borderId="37" xfId="1" applyFont="1" applyBorder="1" applyAlignment="1">
      <alignment vertical="center"/>
    </xf>
    <xf numFmtId="0" fontId="2" fillId="0" borderId="26" xfId="1" applyFont="1" applyBorder="1"/>
    <xf numFmtId="0" fontId="2" fillId="0" borderId="26" xfId="1" applyFont="1" applyBorder="1" applyAlignment="1">
      <alignment vertical="center"/>
    </xf>
    <xf numFmtId="0" fontId="2" fillId="0" borderId="26" xfId="1" applyFont="1" applyFill="1" applyBorder="1"/>
    <xf numFmtId="0" fontId="2" fillId="0" borderId="11" xfId="1" applyFont="1" applyBorder="1" applyAlignment="1">
      <alignment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164" fontId="0" fillId="27" borderId="36" xfId="0" applyNumberFormat="1" applyFill="1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right"/>
    </xf>
    <xf numFmtId="0" fontId="1" fillId="0" borderId="0" xfId="0" applyFon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Border="1"/>
    <xf numFmtId="0" fontId="0" fillId="0" borderId="29" xfId="0" applyBorder="1"/>
    <xf numFmtId="164" fontId="25" fillId="24" borderId="12" xfId="1" applyNumberFormat="1" applyFont="1" applyFill="1" applyBorder="1" applyAlignment="1">
      <alignment horizontal="center"/>
    </xf>
    <xf numFmtId="164" fontId="2" fillId="0" borderId="41" xfId="1" applyNumberFormat="1" applyFont="1" applyBorder="1" applyAlignment="1">
      <alignment horizontal="center" vertical="center"/>
    </xf>
    <xf numFmtId="164" fontId="2" fillId="0" borderId="31" xfId="1" applyNumberFormat="1" applyFont="1" applyBorder="1" applyAlignment="1">
      <alignment horizontal="center" vertical="center"/>
    </xf>
    <xf numFmtId="164" fontId="2" fillId="0" borderId="30" xfId="1" applyNumberFormat="1" applyFont="1" applyBorder="1" applyAlignment="1">
      <alignment horizontal="center" vertical="center"/>
    </xf>
    <xf numFmtId="164" fontId="4" fillId="24" borderId="42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Fill="1" applyBorder="1"/>
    <xf numFmtId="0" fontId="1" fillId="0" borderId="13" xfId="0" applyFont="1" applyBorder="1" applyAlignment="1">
      <alignment horizontal="left"/>
    </xf>
    <xf numFmtId="164" fontId="0" fillId="0" borderId="0" xfId="0" applyNumberFormat="1" applyFill="1" applyBorder="1"/>
    <xf numFmtId="0" fontId="0" fillId="0" borderId="0" xfId="0" applyAlignment="1">
      <alignment horizontal="left"/>
    </xf>
    <xf numFmtId="164" fontId="32" fillId="0" borderId="0" xfId="0" applyNumberFormat="1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1" fontId="24" fillId="0" borderId="31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Fill="1" applyBorder="1" applyAlignment="1">
      <alignment horizontal="center"/>
    </xf>
    <xf numFmtId="164" fontId="0" fillId="0" borderId="0" xfId="0" applyNumberForma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25" borderId="16" xfId="0" applyFont="1" applyFill="1" applyBorder="1" applyAlignment="1">
      <alignment horizontal="center" vertical="center" wrapText="1"/>
    </xf>
    <xf numFmtId="1" fontId="0" fillId="0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1" fontId="0" fillId="28" borderId="10" xfId="47" applyNumberFormat="1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0" borderId="11" xfId="0" applyBorder="1" applyAlignment="1">
      <alignment horizontal="right"/>
    </xf>
    <xf numFmtId="164" fontId="0" fillId="0" borderId="0" xfId="0" applyNumberFormat="1" applyAlignment="1">
      <alignment horizontal="center"/>
    </xf>
    <xf numFmtId="164" fontId="0" fillId="27" borderId="36" xfId="0" applyNumberFormat="1" applyFill="1" applyBorder="1" applyAlignment="1">
      <alignment horizontal="center"/>
    </xf>
    <xf numFmtId="0" fontId="0" fillId="0" borderId="43" xfId="0" applyBorder="1"/>
    <xf numFmtId="0" fontId="0" fillId="0" borderId="11" xfId="0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31" fillId="0" borderId="0" xfId="0" applyFont="1" applyAlignment="1">
      <alignment horizontal="center"/>
    </xf>
    <xf numFmtId="0" fontId="31" fillId="0" borderId="0" xfId="0" applyFont="1"/>
    <xf numFmtId="164" fontId="25" fillId="24" borderId="10" xfId="1" applyNumberFormat="1" applyFont="1" applyFill="1" applyBorder="1" applyAlignment="1">
      <alignment horizontal="center"/>
    </xf>
    <xf numFmtId="164" fontId="0" fillId="28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164" fontId="0" fillId="0" borderId="10" xfId="47" applyNumberFormat="1" applyFont="1" applyFill="1" applyBorder="1" applyAlignment="1">
      <alignment horizontal="left"/>
    </xf>
    <xf numFmtId="0" fontId="0" fillId="0" borderId="25" xfId="0" applyBorder="1"/>
    <xf numFmtId="0" fontId="0" fillId="0" borderId="0" xfId="0" applyBorder="1" applyAlignment="1">
      <alignment horizontal="center"/>
    </xf>
    <xf numFmtId="164" fontId="0" fillId="0" borderId="0" xfId="47" applyNumberFormat="1" applyFont="1" applyFill="1" applyBorder="1" applyAlignment="1">
      <alignment horizontal="center"/>
    </xf>
    <xf numFmtId="164" fontId="0" fillId="0" borderId="44" xfId="0" applyNumberFormat="1" applyBorder="1"/>
    <xf numFmtId="164" fontId="31" fillId="0" borderId="0" xfId="0" applyNumberFormat="1" applyFont="1" applyAlignment="1">
      <alignment horizontal="center"/>
    </xf>
    <xf numFmtId="164" fontId="0" fillId="0" borderId="3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35" fillId="0" borderId="10" xfId="0" applyFont="1" applyBorder="1"/>
    <xf numFmtId="0" fontId="31" fillId="0" borderId="0" xfId="0" applyFont="1" applyAlignment="1">
      <alignment horizontal="left"/>
    </xf>
    <xf numFmtId="0" fontId="31" fillId="0" borderId="10" xfId="0" applyFont="1" applyFill="1" applyBorder="1" applyAlignment="1">
      <alignment horizontal="left"/>
    </xf>
    <xf numFmtId="0" fontId="32" fillId="0" borderId="10" xfId="0" applyFont="1" applyFill="1" applyBorder="1"/>
    <xf numFmtId="0" fontId="0" fillId="0" borderId="10" xfId="0" applyFont="1" applyFill="1" applyBorder="1"/>
    <xf numFmtId="164" fontId="2" fillId="0" borderId="14" xfId="1" applyNumberFormat="1" applyBorder="1" applyAlignment="1">
      <alignment horizontal="center"/>
    </xf>
    <xf numFmtId="164" fontId="2" fillId="0" borderId="29" xfId="1" applyNumberFormat="1" applyBorder="1" applyAlignment="1">
      <alignment horizontal="center"/>
    </xf>
    <xf numFmtId="164" fontId="2" fillId="0" borderId="13" xfId="1" applyNumberFormat="1" applyBorder="1" applyAlignment="1">
      <alignment horizontal="center"/>
    </xf>
    <xf numFmtId="0" fontId="30" fillId="0" borderId="27" xfId="0" applyFont="1" applyBorder="1"/>
    <xf numFmtId="0" fontId="0" fillId="0" borderId="10" xfId="0" applyBorder="1" applyAlignment="1">
      <alignment horizontal="center"/>
    </xf>
    <xf numFmtId="0" fontId="31" fillId="0" borderId="10" xfId="0" applyFont="1" applyFill="1" applyBorder="1"/>
    <xf numFmtId="0" fontId="0" fillId="0" borderId="10" xfId="0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Fill="1" applyBorder="1"/>
    <xf numFmtId="164" fontId="0" fillId="0" borderId="14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64" fontId="0" fillId="0" borderId="14" xfId="47" applyNumberFormat="1" applyFont="1" applyBorder="1" applyAlignment="1">
      <alignment horizontal="center"/>
    </xf>
    <xf numFmtId="0" fontId="26" fillId="27" borderId="15" xfId="0" applyFont="1" applyFill="1" applyBorder="1" applyAlignment="1">
      <alignment horizontal="center" vertical="center"/>
    </xf>
    <xf numFmtId="0" fontId="26" fillId="27" borderId="16" xfId="0" applyFont="1" applyFill="1" applyBorder="1" applyAlignment="1">
      <alignment horizontal="center" vertical="center"/>
    </xf>
    <xf numFmtId="0" fontId="26" fillId="27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1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22" xfId="0" applyFont="1" applyBorder="1" applyAlignment="1">
      <alignment horizontal="left"/>
    </xf>
    <xf numFmtId="0" fontId="0" fillId="0" borderId="14" xfId="0" applyFont="1" applyBorder="1" applyAlignment="1">
      <alignment horizontal="left"/>
    </xf>
  </cellXfs>
  <cellStyles count="48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Čárka" xfId="47" builtinId="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30"/>
    <cellStyle name="Normální 3" xfId="31"/>
    <cellStyle name="Normální 4" xfId="32"/>
    <cellStyle name="Normální 5" xfId="1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1:H28"/>
  <sheetViews>
    <sheetView tabSelected="1" topLeftCell="A4" workbookViewId="0">
      <selection activeCell="C21" sqref="C21"/>
    </sheetView>
  </sheetViews>
  <sheetFormatPr defaultRowHeight="15" x14ac:dyDescent="0.25"/>
  <cols>
    <col min="1" max="1" width="3.42578125" customWidth="1"/>
    <col min="2" max="2" width="26" customWidth="1"/>
    <col min="3" max="3" width="16.42578125" customWidth="1"/>
    <col min="4" max="4" width="17.42578125" customWidth="1"/>
    <col min="5" max="5" width="18.5703125" customWidth="1"/>
    <col min="6" max="6" width="19.42578125" customWidth="1"/>
    <col min="7" max="7" width="22.5703125" customWidth="1"/>
    <col min="8" max="8" width="30.85546875" customWidth="1"/>
  </cols>
  <sheetData>
    <row r="1" spans="2:8" ht="26.25" x14ac:dyDescent="0.4">
      <c r="B1" s="2"/>
      <c r="C1" s="1"/>
      <c r="D1" s="1"/>
      <c r="E1" s="1"/>
      <c r="F1" s="1"/>
      <c r="G1" s="1"/>
    </row>
    <row r="2" spans="2:8" ht="18.75" x14ac:dyDescent="0.3">
      <c r="B2" s="3" t="s">
        <v>0</v>
      </c>
      <c r="C2" s="1"/>
      <c r="D2" s="1"/>
      <c r="E2" s="1"/>
      <c r="F2" s="1"/>
      <c r="G2" s="1"/>
    </row>
    <row r="3" spans="2:8" ht="15.75" x14ac:dyDescent="0.25">
      <c r="B3" s="4" t="s">
        <v>1</v>
      </c>
      <c r="C3" s="1"/>
      <c r="D3" s="1"/>
      <c r="E3" s="1"/>
      <c r="F3" s="1"/>
      <c r="G3" s="1"/>
    </row>
    <row r="5" spans="2:8" ht="60.75" thickBot="1" x14ac:dyDescent="0.3">
      <c r="B5" s="98" t="s">
        <v>2</v>
      </c>
      <c r="C5" s="65" t="s">
        <v>1124</v>
      </c>
      <c r="D5" s="65" t="s">
        <v>1125</v>
      </c>
      <c r="E5" s="67" t="s">
        <v>1156</v>
      </c>
      <c r="F5" s="67" t="s">
        <v>1157</v>
      </c>
      <c r="G5" s="68" t="s">
        <v>303</v>
      </c>
      <c r="H5" s="66" t="s">
        <v>1026</v>
      </c>
    </row>
    <row r="6" spans="2:8" x14ac:dyDescent="0.25">
      <c r="B6" s="99" t="s">
        <v>3</v>
      </c>
      <c r="C6" s="103">
        <f>'TO Roudnice n.L.'!F96</f>
        <v>139.72799999999998</v>
      </c>
      <c r="D6" s="103">
        <f>'TO Roudnice n.L.'!G96</f>
        <v>139.72799999999998</v>
      </c>
      <c r="E6" s="6" t="s">
        <v>4</v>
      </c>
      <c r="F6" s="172" t="s">
        <v>4</v>
      </c>
      <c r="G6" s="11"/>
      <c r="H6" s="119" t="s">
        <v>4</v>
      </c>
    </row>
    <row r="7" spans="2:8" x14ac:dyDescent="0.25">
      <c r="B7" s="99" t="s">
        <v>5</v>
      </c>
      <c r="C7" s="104">
        <f>'TO Lovosice'!F108</f>
        <v>88.857000000000014</v>
      </c>
      <c r="D7" s="104">
        <f>'TO Lovosice'!G108</f>
        <v>88.857000000000014</v>
      </c>
      <c r="E7" s="6">
        <v>0.2</v>
      </c>
      <c r="F7" s="173">
        <v>0.2</v>
      </c>
      <c r="G7" s="117" t="s">
        <v>304</v>
      </c>
      <c r="H7" s="120" t="s">
        <v>4</v>
      </c>
    </row>
    <row r="8" spans="2:8" x14ac:dyDescent="0.25">
      <c r="B8" s="99" t="s">
        <v>8</v>
      </c>
      <c r="C8" s="104">
        <f>'TO Štětí'!F54</f>
        <v>68.927999999999997</v>
      </c>
      <c r="D8" s="104">
        <f>'TO Štětí'!G54</f>
        <v>68.927999999999997</v>
      </c>
      <c r="E8" s="6" t="s">
        <v>4</v>
      </c>
      <c r="F8" s="173" t="s">
        <v>4</v>
      </c>
      <c r="G8" s="117"/>
      <c r="H8" s="120" t="s">
        <v>4</v>
      </c>
    </row>
    <row r="9" spans="2:8" x14ac:dyDescent="0.25">
      <c r="B9" s="99" t="s">
        <v>9</v>
      </c>
      <c r="C9" s="104">
        <f>'TO Litoměřice'!F81</f>
        <v>73.475000000000009</v>
      </c>
      <c r="D9" s="104">
        <f>'TO Litoměřice'!G81</f>
        <v>73.475000000000009</v>
      </c>
      <c r="E9" s="6">
        <v>0.36</v>
      </c>
      <c r="F9" s="173">
        <v>0.36</v>
      </c>
      <c r="G9" s="117" t="s">
        <v>1027</v>
      </c>
      <c r="H9" s="134" t="s">
        <v>1176</v>
      </c>
    </row>
    <row r="10" spans="2:8" x14ac:dyDescent="0.25">
      <c r="B10" s="100" t="s">
        <v>6</v>
      </c>
      <c r="C10" s="104">
        <f>'TO Ústí n.L. západ'!F144</f>
        <v>95.507000000000005</v>
      </c>
      <c r="D10" s="165">
        <f>'TO Ústí n.L. západ'!G144</f>
        <v>95.507000000000005</v>
      </c>
      <c r="E10" s="6" t="s">
        <v>4</v>
      </c>
      <c r="F10" s="173" t="s">
        <v>4</v>
      </c>
      <c r="G10" s="117"/>
      <c r="H10" s="120" t="s">
        <v>4</v>
      </c>
    </row>
    <row r="11" spans="2:8" x14ac:dyDescent="0.25">
      <c r="B11" s="99" t="s">
        <v>1060</v>
      </c>
      <c r="C11" s="104">
        <f>'TO Ústí n.L. Hl.n.'!F36</f>
        <v>60.814</v>
      </c>
      <c r="D11" s="104">
        <f>'TO Ústí n.L. Hl.n.'!G36</f>
        <v>60.814</v>
      </c>
      <c r="E11" s="6" t="s">
        <v>4</v>
      </c>
      <c r="F11" s="173" t="s">
        <v>4</v>
      </c>
      <c r="G11" s="117"/>
      <c r="H11" s="120" t="s">
        <v>4</v>
      </c>
    </row>
    <row r="12" spans="2:8" x14ac:dyDescent="0.25">
      <c r="B12" s="99" t="s">
        <v>7</v>
      </c>
      <c r="C12" s="104">
        <f>'TO Děčín hl.n.'!F149</f>
        <v>117.49400000000001</v>
      </c>
      <c r="D12" s="104">
        <f>'TO Děčín hl.n.'!G149</f>
        <v>100.15200000000002</v>
      </c>
      <c r="E12" s="6" t="s">
        <v>4</v>
      </c>
      <c r="F12" s="173" t="s">
        <v>4</v>
      </c>
      <c r="G12" s="117"/>
      <c r="H12" s="120" t="s">
        <v>4</v>
      </c>
    </row>
    <row r="13" spans="2:8" x14ac:dyDescent="0.25">
      <c r="B13" s="99" t="s">
        <v>10</v>
      </c>
      <c r="C13" s="104">
        <f>'TO Děčín východ'!F112</f>
        <v>115.571</v>
      </c>
      <c r="D13" s="104">
        <f>'TO Děčín východ'!G112</f>
        <v>115.571</v>
      </c>
      <c r="E13" s="6" t="s">
        <v>4</v>
      </c>
      <c r="F13" s="173" t="s">
        <v>4</v>
      </c>
      <c r="G13" s="117"/>
      <c r="H13" s="120" t="s">
        <v>4</v>
      </c>
    </row>
    <row r="14" spans="2:8" x14ac:dyDescent="0.25">
      <c r="B14" s="101" t="s">
        <v>11</v>
      </c>
      <c r="C14" s="104">
        <f>'TO Česká Kamenice'!F94</f>
        <v>77.682000000000002</v>
      </c>
      <c r="D14" s="104">
        <f>'TO Česká Kamenice'!G94</f>
        <v>67.198999999999998</v>
      </c>
      <c r="E14" s="6">
        <v>0.76000000000000012</v>
      </c>
      <c r="F14" s="173">
        <v>0.76000000000000012</v>
      </c>
      <c r="G14" s="117" t="s">
        <v>1025</v>
      </c>
      <c r="H14" s="120" t="s">
        <v>4</v>
      </c>
    </row>
    <row r="15" spans="2:8" ht="15.75" thickBot="1" x14ac:dyDescent="0.3">
      <c r="B15" s="102" t="s">
        <v>12</v>
      </c>
      <c r="C15" s="105">
        <f>'TO Rumburk'!F89</f>
        <v>69.175999999999988</v>
      </c>
      <c r="D15" s="105">
        <f>'TO Rumburk'!G89</f>
        <v>69.175999999999988</v>
      </c>
      <c r="E15" s="7" t="s">
        <v>4</v>
      </c>
      <c r="F15" s="174" t="s">
        <v>4</v>
      </c>
      <c r="G15" s="10"/>
      <c r="H15" s="121" t="s">
        <v>4</v>
      </c>
    </row>
    <row r="16" spans="2:8" ht="17.25" x14ac:dyDescent="0.25">
      <c r="B16" s="5" t="s">
        <v>13</v>
      </c>
      <c r="C16" s="156">
        <f>SUM(C6:C15)</f>
        <v>907.23199999999997</v>
      </c>
      <c r="D16" s="156">
        <f>SUM(D6:D15)</f>
        <v>879.40699999999993</v>
      </c>
      <c r="E16" s="118">
        <f>SUM(E7:E14)</f>
        <v>1.3200000000000003</v>
      </c>
      <c r="F16" s="118">
        <f>SUM(F7:F14)</f>
        <v>1.3200000000000003</v>
      </c>
      <c r="G16" s="18" t="s">
        <v>1158</v>
      </c>
      <c r="H16" s="122" t="s">
        <v>1191</v>
      </c>
    </row>
    <row r="18" spans="2:8" x14ac:dyDescent="0.25">
      <c r="B18" s="72"/>
      <c r="C18" s="164" t="s">
        <v>1126</v>
      </c>
      <c r="D18" s="154" t="s">
        <v>1120</v>
      </c>
      <c r="E18" s="154" t="s">
        <v>1121</v>
      </c>
    </row>
    <row r="19" spans="2:8" x14ac:dyDescent="0.25">
      <c r="B19" s="146" t="s">
        <v>1117</v>
      </c>
      <c r="C19" s="163">
        <f>SUM('TO Roudnice n.L.'!F96,'TO Lovosice'!F108,'TO Štětí'!F54,'TO Litoměřice'!F81,'TO Ústí n.L. západ'!F144,'TO Ústí n.L. Hl.n.'!F36,'TO Děčín hl.n.'!F149,'TO Děčín východ'!F112,'TO Česká Kamenice'!F94,'TO Rumburk'!F89)</f>
        <v>907.23199999999997</v>
      </c>
      <c r="D19" s="150">
        <f>SUM('TO Roudnice n.L.'!F97,'TO Lovosice'!F109,'TO Štětí'!F55,'TO Litoměřice'!F82,'TO Ústí n.L. Hl.n.'!F36,'TO Děčín hl.n.'!F149,'TO Děčín východ'!F113,'TO Česká Kamenice'!F95,'TO Rumburk'!F90)</f>
        <v>463.11400000000003</v>
      </c>
      <c r="E19" s="11">
        <f>SUM('TO Roudnice n.L.'!F98,'TO Lovosice'!F110,'TO Štětí'!F56,'TO Litoměřice'!F83,'TO Ústí n.L. západ'!F144,'TO Děčín východ'!F114,'TO Česká Kamenice'!F96,'TO Rumburk'!F91)</f>
        <v>444.11799999999999</v>
      </c>
      <c r="G19" s="24" t="s">
        <v>1091</v>
      </c>
      <c r="H19" t="s">
        <v>1093</v>
      </c>
    </row>
    <row r="20" spans="2:8" ht="15.75" thickBot="1" x14ac:dyDescent="0.3">
      <c r="B20" s="147" t="s">
        <v>1118</v>
      </c>
      <c r="C20" s="12">
        <f>SUM('TO Roudnice n.L.'!G96,'TO Lovosice'!G108,'TO Štětí'!G54,'TO Litoměřice'!G81,'TO Ústí n.L. západ'!G144,'TO Ústí n.L. Hl.n.'!G36,'TO Děčín hl.n.'!G149,'TO Děčín východ'!G112,'TO Česká Kamenice'!G94,'TO Rumburk'!G89)</f>
        <v>879.40699999999993</v>
      </c>
      <c r="D20" s="151">
        <f>SUM('TO Roudnice n.L.'!G97,'TO Lovosice'!G109,'TO Štětí'!G55,'TO Litoměřice'!G82,'TO Ústí n.L. Hl.n.'!G36,'TO Děčín hl.n.'!G149,'TO Děčín východ'!G113,'TO Česká Kamenice'!G95,'TO Rumburk'!G90)</f>
        <v>445.77200000000005</v>
      </c>
      <c r="E20" s="10">
        <f>SUM('TO Roudnice n.L.'!G98,'TO Lovosice'!G110,'TO Štětí'!G56,'TO Litoměřice'!G83,'TO Ústí n.L. západ'!G144,'TO Děčín východ'!G114,'TO Česká Kamenice'!G96,'TO Rumburk'!G91)</f>
        <v>433.63499999999999</v>
      </c>
      <c r="G20" s="24" t="s">
        <v>1092</v>
      </c>
      <c r="H20" t="s">
        <v>1094</v>
      </c>
    </row>
    <row r="21" spans="2:8" ht="15.75" thickBot="1" x14ac:dyDescent="0.3">
      <c r="B21" s="114" t="s">
        <v>13</v>
      </c>
      <c r="C21" s="175">
        <f>SUM(C19:C20)</f>
        <v>1786.6389999999999</v>
      </c>
      <c r="D21" s="155">
        <f>SUM(D19:D20)</f>
        <v>908.88600000000008</v>
      </c>
      <c r="E21" s="155">
        <f>SUM(E19:E20)</f>
        <v>877.75299999999993</v>
      </c>
    </row>
    <row r="23" spans="2:8" x14ac:dyDescent="0.25">
      <c r="B23" s="72"/>
      <c r="C23" s="24"/>
    </row>
    <row r="24" spans="2:8" x14ac:dyDescent="0.25">
      <c r="B24" s="72"/>
      <c r="C24" s="131"/>
    </row>
    <row r="26" spans="2:8" x14ac:dyDescent="0.25">
      <c r="C26" t="s">
        <v>1167</v>
      </c>
      <c r="D26" t="s">
        <v>1168</v>
      </c>
      <c r="E26" t="s">
        <v>13</v>
      </c>
    </row>
    <row r="27" spans="2:8" x14ac:dyDescent="0.25">
      <c r="B27" s="114" t="s">
        <v>1164</v>
      </c>
      <c r="C27">
        <f>'TO Roudnice n.L.'!F100+'TO Lovosice'!F112+'TO Štětí'!F58+'TO Litoměřice'!F85+'TO Ústí n.L. Hl.n.'!F36+'TO Děčín hl.n.'!F149+'TO Děčín východ'!F116+'TO Česká Kamenice'!F98+'TO Rumburk'!F93</f>
        <v>463.11400000000003</v>
      </c>
      <c r="D27">
        <f>'TO Roudnice n.L.'!G100+'TO Lovosice'!G112+'TO Štětí'!G58+'TO Litoměřice'!G85+'TO Ústí n.L. Hl.n.'!G36+'TO Děčín hl.n.'!G149+'TO Děčín východ'!G116+'TO Česká Kamenice'!G98+'TO Rumburk'!G93</f>
        <v>445.77200000000005</v>
      </c>
      <c r="E27">
        <f>C27+D27</f>
        <v>908.88600000000008</v>
      </c>
    </row>
    <row r="28" spans="2:8" x14ac:dyDescent="0.25">
      <c r="B28" s="114" t="s">
        <v>1165</v>
      </c>
      <c r="C28">
        <f>'TO Roudnice n.L.'!F101+'TO Lovosice'!F113+'TO Štětí'!F59+'TO Litoměřice'!F86+'TO Ústí n.L. západ'!F144+'TO Ústí n.L. Hl.n.'!F37+'TO Děčín hl.n.'!F150+'TO Děčín východ'!F117+'TO Česká Kamenice'!F99+'TO Rumburk'!F94</f>
        <v>444.11799999999999</v>
      </c>
      <c r="D28">
        <f>'TO Roudnice n.L.'!G101+'TO Lovosice'!G113+'TO Štětí'!G59+'TO Litoměřice'!G86+'TO Ústí n.L. západ'!G144+'TO Ústí n.L. Hl.n.'!G37+'TO Děčín hl.n.'!G150+'TO Děčín východ'!G117+'TO Česká Kamenice'!G99+'TO Rumburk'!G94</f>
        <v>433.63499999999999</v>
      </c>
      <c r="E28">
        <f>C28+D28</f>
        <v>877.75299999999993</v>
      </c>
    </row>
  </sheetData>
  <pageMargins left="0.7" right="0.7" top="0.78740157499999996" bottom="0.78740157499999996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N99"/>
  <sheetViews>
    <sheetView topLeftCell="A67" workbookViewId="0">
      <selection activeCell="G98" sqref="G98"/>
    </sheetView>
  </sheetViews>
  <sheetFormatPr defaultRowHeight="15" x14ac:dyDescent="0.25"/>
  <cols>
    <col min="2" max="3" width="12.7109375" customWidth="1"/>
    <col min="4" max="4" width="28.5703125" customWidth="1"/>
    <col min="5" max="5" width="17.7109375" customWidth="1"/>
    <col min="6" max="8" width="10.7109375" customWidth="1"/>
    <col min="9" max="9" width="24.57031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31</v>
      </c>
      <c r="C5" s="198"/>
      <c r="D5" s="198"/>
      <c r="E5" s="198" t="s">
        <v>111</v>
      </c>
      <c r="F5" s="198"/>
      <c r="G5" s="198"/>
      <c r="H5" s="198"/>
      <c r="I5" s="198"/>
      <c r="J5" s="198" t="s">
        <v>112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</row>
    <row r="7" spans="2:12" x14ac:dyDescent="0.25">
      <c r="B7" s="10"/>
      <c r="C7" s="10"/>
      <c r="D7" s="49" t="s">
        <v>830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9"/>
      <c r="C8" s="9"/>
      <c r="D8" s="35" t="s">
        <v>797</v>
      </c>
      <c r="E8" s="9" t="s">
        <v>798</v>
      </c>
      <c r="F8" s="53">
        <v>7.1449999999999996</v>
      </c>
      <c r="G8" s="53">
        <v>7.1449999999999996</v>
      </c>
      <c r="H8" s="166" t="s">
        <v>1127</v>
      </c>
      <c r="I8" s="167" t="s">
        <v>1129</v>
      </c>
      <c r="J8" s="178" t="s">
        <v>1173</v>
      </c>
      <c r="K8" s="9" t="s">
        <v>1062</v>
      </c>
      <c r="L8" s="9"/>
    </row>
    <row r="9" spans="2:12" x14ac:dyDescent="0.25">
      <c r="B9" s="9"/>
      <c r="C9" s="9"/>
      <c r="D9" s="58" t="s">
        <v>799</v>
      </c>
      <c r="E9" s="9"/>
      <c r="F9" s="9"/>
      <c r="G9" s="9"/>
      <c r="H9" s="166"/>
      <c r="I9" s="9"/>
      <c r="J9" s="9"/>
      <c r="K9" s="9"/>
      <c r="L9" s="9"/>
    </row>
    <row r="10" spans="2:12" x14ac:dyDescent="0.25">
      <c r="B10" s="9"/>
      <c r="C10" s="9"/>
      <c r="D10" s="14" t="s">
        <v>1020</v>
      </c>
      <c r="E10" s="9" t="s">
        <v>800</v>
      </c>
      <c r="F10" s="94">
        <v>0.75800000000000001</v>
      </c>
      <c r="G10" s="140">
        <v>0.75800000000000001</v>
      </c>
      <c r="H10" s="166" t="s">
        <v>1127</v>
      </c>
      <c r="I10" s="167" t="s">
        <v>1129</v>
      </c>
      <c r="J10" s="178" t="s">
        <v>1173</v>
      </c>
      <c r="K10" s="9" t="s">
        <v>1062</v>
      </c>
      <c r="L10" s="9"/>
    </row>
    <row r="11" spans="2:12" x14ac:dyDescent="0.25">
      <c r="B11" s="9"/>
      <c r="C11" s="9"/>
      <c r="D11" s="14" t="s">
        <v>410</v>
      </c>
      <c r="E11" s="9" t="s">
        <v>801</v>
      </c>
      <c r="F11" s="94">
        <v>0.77400000000000002</v>
      </c>
      <c r="G11" s="140">
        <v>0.77400000000000002</v>
      </c>
      <c r="H11" s="166" t="s">
        <v>1127</v>
      </c>
      <c r="I11" s="167" t="s">
        <v>1129</v>
      </c>
      <c r="J11" s="178" t="s">
        <v>1173</v>
      </c>
      <c r="K11" s="9" t="s">
        <v>1062</v>
      </c>
      <c r="L11" s="9"/>
    </row>
    <row r="12" spans="2:12" x14ac:dyDescent="0.25">
      <c r="B12" s="9"/>
      <c r="C12" s="9"/>
      <c r="D12" s="14" t="s">
        <v>37</v>
      </c>
      <c r="E12" s="9" t="s">
        <v>805</v>
      </c>
      <c r="F12" s="94">
        <v>0.14399999999999999</v>
      </c>
      <c r="G12" s="140">
        <v>0.14399999999999999</v>
      </c>
      <c r="H12" s="166" t="s">
        <v>1127</v>
      </c>
      <c r="I12" s="167" t="s">
        <v>1129</v>
      </c>
      <c r="J12" s="178" t="s">
        <v>1173</v>
      </c>
      <c r="K12" s="9" t="s">
        <v>1062</v>
      </c>
      <c r="L12" s="9"/>
    </row>
    <row r="13" spans="2:12" x14ac:dyDescent="0.25">
      <c r="B13" s="9"/>
      <c r="C13" s="9"/>
      <c r="D13" s="14" t="s">
        <v>802</v>
      </c>
      <c r="E13" s="9" t="s">
        <v>803</v>
      </c>
      <c r="F13" s="52">
        <v>0.16</v>
      </c>
      <c r="G13" s="52">
        <v>0.16</v>
      </c>
      <c r="H13" s="166" t="s">
        <v>1127</v>
      </c>
      <c r="I13" s="167" t="s">
        <v>1129</v>
      </c>
      <c r="J13" s="178" t="s">
        <v>1173</v>
      </c>
      <c r="K13" s="9" t="s">
        <v>1062</v>
      </c>
      <c r="L13" s="9"/>
    </row>
    <row r="14" spans="2:12" x14ac:dyDescent="0.25">
      <c r="B14" s="9"/>
      <c r="C14" s="9"/>
      <c r="D14" s="14" t="s">
        <v>1017</v>
      </c>
      <c r="E14" s="9" t="s">
        <v>804</v>
      </c>
      <c r="F14" s="94">
        <v>0.59499999999999997</v>
      </c>
      <c r="G14" s="140">
        <v>0.59499999999999997</v>
      </c>
      <c r="H14" s="166" t="s">
        <v>1127</v>
      </c>
      <c r="I14" s="167" t="s">
        <v>1129</v>
      </c>
      <c r="J14" s="178" t="s">
        <v>1173</v>
      </c>
      <c r="K14" s="9" t="s">
        <v>1062</v>
      </c>
      <c r="L14" s="9"/>
    </row>
    <row r="15" spans="2:12" x14ac:dyDescent="0.25">
      <c r="B15" s="9"/>
      <c r="C15" s="9"/>
      <c r="D15" s="14" t="s">
        <v>38</v>
      </c>
      <c r="E15" s="9" t="s">
        <v>804</v>
      </c>
      <c r="F15" s="94">
        <v>0.59499999999999997</v>
      </c>
      <c r="G15" s="140">
        <v>0.59499999999999997</v>
      </c>
      <c r="H15" s="166" t="s">
        <v>1127</v>
      </c>
      <c r="I15" s="167" t="s">
        <v>1129</v>
      </c>
      <c r="J15" s="178" t="s">
        <v>1173</v>
      </c>
      <c r="K15" s="9" t="s">
        <v>1062</v>
      </c>
      <c r="L15" s="9"/>
    </row>
    <row r="16" spans="2:12" x14ac:dyDescent="0.25">
      <c r="B16" s="9"/>
      <c r="C16" s="9"/>
      <c r="D16" s="14" t="s">
        <v>165</v>
      </c>
      <c r="E16" s="9"/>
      <c r="F16" s="94">
        <v>0.51500000000000001</v>
      </c>
      <c r="G16" s="140">
        <v>0.51500000000000001</v>
      </c>
      <c r="H16" s="166" t="s">
        <v>1127</v>
      </c>
      <c r="I16" s="167" t="s">
        <v>1129</v>
      </c>
      <c r="J16" s="178" t="s">
        <v>1173</v>
      </c>
      <c r="K16" s="9" t="s">
        <v>1062</v>
      </c>
      <c r="L16" s="9"/>
    </row>
    <row r="17" spans="2:14" x14ac:dyDescent="0.25">
      <c r="B17" s="9"/>
      <c r="C17" s="9"/>
      <c r="D17" s="9"/>
      <c r="E17" s="94" t="s">
        <v>93</v>
      </c>
      <c r="F17" s="44">
        <f>SUM(F10:F16)</f>
        <v>3.5409999999999999</v>
      </c>
      <c r="G17" s="44">
        <f>SUM(G10:G16)</f>
        <v>3.5409999999999999</v>
      </c>
      <c r="H17" s="166"/>
      <c r="I17" s="9"/>
      <c r="J17" s="9"/>
      <c r="K17" s="9"/>
      <c r="L17" s="9"/>
    </row>
    <row r="18" spans="2:14" x14ac:dyDescent="0.25">
      <c r="B18" s="9"/>
      <c r="C18" s="9"/>
      <c r="D18" s="35" t="s">
        <v>809</v>
      </c>
      <c r="E18" s="9" t="s">
        <v>806</v>
      </c>
      <c r="F18" s="53">
        <v>4.782</v>
      </c>
      <c r="G18" s="53">
        <v>4.782</v>
      </c>
      <c r="H18" s="166">
        <v>2</v>
      </c>
      <c r="I18" s="167" t="s">
        <v>1128</v>
      </c>
      <c r="J18" s="178" t="s">
        <v>1173</v>
      </c>
      <c r="K18" s="9" t="s">
        <v>1061</v>
      </c>
      <c r="L18" s="59"/>
    </row>
    <row r="19" spans="2:14" x14ac:dyDescent="0.25">
      <c r="B19" s="9"/>
      <c r="C19" s="9"/>
      <c r="D19" s="58" t="s">
        <v>810</v>
      </c>
      <c r="E19" s="9"/>
      <c r="F19" s="9"/>
      <c r="G19" s="9"/>
      <c r="H19" s="166"/>
      <c r="I19" s="9"/>
      <c r="J19" s="9"/>
      <c r="K19" s="9"/>
      <c r="L19" s="9"/>
    </row>
    <row r="20" spans="2:14" x14ac:dyDescent="0.25">
      <c r="B20" s="9"/>
      <c r="C20" s="9"/>
      <c r="D20" s="14" t="s">
        <v>812</v>
      </c>
      <c r="E20" s="9" t="s">
        <v>811</v>
      </c>
      <c r="F20" s="94">
        <v>0.29799999999999999</v>
      </c>
      <c r="G20" s="180">
        <v>0.29799999999999999</v>
      </c>
      <c r="H20" s="166">
        <v>2</v>
      </c>
      <c r="I20" s="167" t="s">
        <v>1128</v>
      </c>
      <c r="J20" s="178" t="s">
        <v>1173</v>
      </c>
      <c r="K20" s="9" t="s">
        <v>1061</v>
      </c>
      <c r="L20" s="59"/>
    </row>
    <row r="21" spans="2:14" x14ac:dyDescent="0.25">
      <c r="B21" s="9"/>
      <c r="C21" s="9"/>
      <c r="D21" s="14" t="s">
        <v>35</v>
      </c>
      <c r="E21" s="9" t="s">
        <v>813</v>
      </c>
      <c r="F21" s="94">
        <v>0.29899999999999999</v>
      </c>
      <c r="G21" s="180">
        <v>0.29899999999999999</v>
      </c>
      <c r="H21" s="166">
        <v>2</v>
      </c>
      <c r="I21" s="167" t="s">
        <v>1128</v>
      </c>
      <c r="J21" s="178" t="s">
        <v>1173</v>
      </c>
      <c r="K21" s="9" t="s">
        <v>1061</v>
      </c>
      <c r="L21" s="59"/>
    </row>
    <row r="22" spans="2:14" x14ac:dyDescent="0.25">
      <c r="B22" s="9"/>
      <c r="C22" s="9"/>
      <c r="D22" s="14" t="s">
        <v>223</v>
      </c>
      <c r="E22" s="9"/>
      <c r="F22" s="94">
        <v>0.14499999999999999</v>
      </c>
      <c r="G22" s="180">
        <v>0.14499999999999999</v>
      </c>
      <c r="H22" s="166">
        <v>2</v>
      </c>
      <c r="I22" s="167" t="s">
        <v>1128</v>
      </c>
      <c r="J22" s="178" t="s">
        <v>1173</v>
      </c>
      <c r="K22" s="9" t="s">
        <v>1061</v>
      </c>
      <c r="L22" s="59"/>
    </row>
    <row r="23" spans="2:14" x14ac:dyDescent="0.25">
      <c r="B23" s="9"/>
      <c r="C23" s="9"/>
      <c r="D23" s="9"/>
      <c r="E23" s="94" t="s">
        <v>93</v>
      </c>
      <c r="F23" s="44">
        <f>SUM(F20:F22)</f>
        <v>0.74199999999999999</v>
      </c>
      <c r="G23" s="44">
        <f>SUM(G20:G22)</f>
        <v>0.74199999999999999</v>
      </c>
      <c r="H23" s="166"/>
      <c r="I23" s="9"/>
      <c r="J23" s="9"/>
      <c r="K23" s="9"/>
      <c r="L23" s="9"/>
    </row>
    <row r="24" spans="2:14" x14ac:dyDescent="0.25">
      <c r="B24" s="9"/>
      <c r="C24" s="9"/>
      <c r="D24" s="35" t="s">
        <v>808</v>
      </c>
      <c r="E24" s="9" t="s">
        <v>814</v>
      </c>
      <c r="F24" s="53">
        <v>7.1760000000000002</v>
      </c>
      <c r="G24" s="53">
        <v>7.1760000000000002</v>
      </c>
      <c r="H24" s="166">
        <v>2</v>
      </c>
      <c r="I24" s="167" t="s">
        <v>1128</v>
      </c>
      <c r="J24" s="178" t="s">
        <v>1173</v>
      </c>
      <c r="K24" s="9" t="s">
        <v>1061</v>
      </c>
      <c r="L24" s="59"/>
      <c r="N24" s="138"/>
    </row>
    <row r="25" spans="2:14" x14ac:dyDescent="0.25">
      <c r="B25" s="9"/>
      <c r="C25" s="9"/>
      <c r="D25" s="58" t="s">
        <v>807</v>
      </c>
      <c r="E25" s="9"/>
      <c r="F25" s="94"/>
      <c r="G25" s="140"/>
      <c r="H25" s="166"/>
      <c r="I25" s="9"/>
      <c r="J25" s="9"/>
      <c r="K25" s="9"/>
      <c r="L25" s="9"/>
    </row>
    <row r="26" spans="2:14" x14ac:dyDescent="0.25">
      <c r="B26" s="9"/>
      <c r="C26" s="9"/>
      <c r="D26" s="14" t="s">
        <v>1021</v>
      </c>
      <c r="E26" s="9" t="s">
        <v>815</v>
      </c>
      <c r="F26" s="94">
        <v>0.64200000000000002</v>
      </c>
      <c r="G26" s="140">
        <v>0.64200000000000002</v>
      </c>
      <c r="H26" s="166">
        <v>2</v>
      </c>
      <c r="I26" s="167" t="s">
        <v>1128</v>
      </c>
      <c r="J26" s="178" t="s">
        <v>1173</v>
      </c>
      <c r="K26" s="9" t="s">
        <v>1061</v>
      </c>
      <c r="L26" s="9"/>
    </row>
    <row r="27" spans="2:14" x14ac:dyDescent="0.25">
      <c r="B27" s="9"/>
      <c r="C27" s="9"/>
      <c r="D27" s="14" t="s">
        <v>36</v>
      </c>
      <c r="E27" s="9" t="s">
        <v>816</v>
      </c>
      <c r="F27" s="94">
        <v>0.625</v>
      </c>
      <c r="G27" s="140">
        <v>0.625</v>
      </c>
      <c r="H27" s="166">
        <v>2</v>
      </c>
      <c r="I27" s="167" t="s">
        <v>1128</v>
      </c>
      <c r="J27" s="178" t="s">
        <v>1173</v>
      </c>
      <c r="K27" s="9" t="s">
        <v>1061</v>
      </c>
      <c r="L27" s="9"/>
    </row>
    <row r="28" spans="2:14" x14ac:dyDescent="0.25">
      <c r="B28" s="9"/>
      <c r="C28" s="9"/>
      <c r="D28" s="14" t="s">
        <v>1017</v>
      </c>
      <c r="E28" s="9" t="s">
        <v>817</v>
      </c>
      <c r="F28" s="94">
        <v>0.53200000000000003</v>
      </c>
      <c r="G28" s="140">
        <v>0.53200000000000003</v>
      </c>
      <c r="H28" s="166">
        <v>2</v>
      </c>
      <c r="I28" s="167" t="s">
        <v>1128</v>
      </c>
      <c r="J28" s="178" t="s">
        <v>1173</v>
      </c>
      <c r="K28" s="9" t="s">
        <v>1061</v>
      </c>
      <c r="L28" s="9"/>
    </row>
    <row r="29" spans="2:14" x14ac:dyDescent="0.25">
      <c r="B29" s="9"/>
      <c r="C29" s="9"/>
      <c r="D29" s="14" t="s">
        <v>165</v>
      </c>
      <c r="E29" s="9"/>
      <c r="F29" s="52">
        <v>0.4</v>
      </c>
      <c r="G29" s="52">
        <v>0.4</v>
      </c>
      <c r="H29" s="166">
        <v>2</v>
      </c>
      <c r="I29" s="167" t="s">
        <v>1128</v>
      </c>
      <c r="J29" s="178" t="s">
        <v>1173</v>
      </c>
      <c r="K29" s="9" t="s">
        <v>1061</v>
      </c>
      <c r="L29" s="9"/>
    </row>
    <row r="30" spans="2:14" x14ac:dyDescent="0.25">
      <c r="B30" s="9"/>
      <c r="C30" s="9"/>
      <c r="D30" s="9"/>
      <c r="E30" s="94" t="s">
        <v>93</v>
      </c>
      <c r="F30" s="44">
        <f>SUM(F26:F29)</f>
        <v>2.1989999999999998</v>
      </c>
      <c r="G30" s="44">
        <f>SUM(G26:G29)</f>
        <v>2.1989999999999998</v>
      </c>
      <c r="H30" s="166"/>
      <c r="I30" s="9"/>
      <c r="J30" s="9"/>
      <c r="K30" s="9"/>
      <c r="L30" s="9"/>
    </row>
    <row r="31" spans="2:14" x14ac:dyDescent="0.25">
      <c r="B31" s="9"/>
      <c r="C31" s="9"/>
      <c r="D31" s="35" t="s">
        <v>818</v>
      </c>
      <c r="E31" s="9" t="s">
        <v>819</v>
      </c>
      <c r="F31" s="53">
        <v>6.3150000000000004</v>
      </c>
      <c r="G31" s="53">
        <v>6.3150000000000004</v>
      </c>
      <c r="H31" s="166" t="s">
        <v>1127</v>
      </c>
      <c r="I31" s="167" t="s">
        <v>1129</v>
      </c>
      <c r="J31" s="178" t="s">
        <v>1173</v>
      </c>
      <c r="K31" s="9" t="s">
        <v>1062</v>
      </c>
      <c r="L31" s="9"/>
    </row>
    <row r="32" spans="2:14" x14ac:dyDescent="0.25">
      <c r="B32" s="9"/>
      <c r="C32" s="9"/>
      <c r="D32" s="58" t="s">
        <v>820</v>
      </c>
      <c r="E32" s="9"/>
      <c r="F32" s="94"/>
      <c r="G32" s="140"/>
      <c r="H32" s="166"/>
      <c r="I32" s="9"/>
      <c r="J32" s="9"/>
      <c r="K32" s="9"/>
      <c r="L32" s="9"/>
    </row>
    <row r="33" spans="2:12" x14ac:dyDescent="0.25">
      <c r="B33" s="9"/>
      <c r="C33" s="9"/>
      <c r="D33" s="14" t="s">
        <v>1022</v>
      </c>
      <c r="E33" s="9" t="s">
        <v>821</v>
      </c>
      <c r="F33" s="94">
        <v>0.58499999999999996</v>
      </c>
      <c r="G33" s="140">
        <v>0.58499999999999996</v>
      </c>
      <c r="H33" s="166">
        <v>2</v>
      </c>
      <c r="I33" s="167" t="s">
        <v>1128</v>
      </c>
      <c r="J33" s="178" t="s">
        <v>1173</v>
      </c>
      <c r="K33" s="9" t="s">
        <v>1061</v>
      </c>
      <c r="L33" s="9"/>
    </row>
    <row r="34" spans="2:12" x14ac:dyDescent="0.25">
      <c r="B34" s="9"/>
      <c r="C34" s="9"/>
      <c r="D34" s="14" t="s">
        <v>410</v>
      </c>
      <c r="E34" s="9" t="s">
        <v>822</v>
      </c>
      <c r="F34" s="94">
        <v>0.21199999999999999</v>
      </c>
      <c r="G34" s="140">
        <v>0.21199999999999999</v>
      </c>
      <c r="H34" s="166">
        <v>2</v>
      </c>
      <c r="I34" s="167" t="s">
        <v>1128</v>
      </c>
      <c r="J34" s="178" t="s">
        <v>1173</v>
      </c>
      <c r="K34" s="9" t="s">
        <v>1061</v>
      </c>
      <c r="L34" s="9"/>
    </row>
    <row r="35" spans="2:12" x14ac:dyDescent="0.25">
      <c r="B35" s="9"/>
      <c r="C35" s="9"/>
      <c r="D35" s="14" t="s">
        <v>1017</v>
      </c>
      <c r="E35" s="9" t="s">
        <v>821</v>
      </c>
      <c r="F35" s="94">
        <v>0.61799999999999999</v>
      </c>
      <c r="G35" s="140">
        <v>0.61799999999999999</v>
      </c>
      <c r="H35" s="166">
        <v>2</v>
      </c>
      <c r="I35" s="167" t="s">
        <v>1128</v>
      </c>
      <c r="J35" s="178" t="s">
        <v>1173</v>
      </c>
      <c r="K35" s="9" t="s">
        <v>1061</v>
      </c>
      <c r="L35" s="9"/>
    </row>
    <row r="36" spans="2:12" x14ac:dyDescent="0.25">
      <c r="B36" s="9"/>
      <c r="C36" s="9"/>
      <c r="D36" s="14" t="s">
        <v>165</v>
      </c>
      <c r="E36" s="9"/>
      <c r="F36" s="52">
        <v>0.26500000000000001</v>
      </c>
      <c r="G36" s="52">
        <v>0.26500000000000001</v>
      </c>
      <c r="H36" s="166">
        <v>2</v>
      </c>
      <c r="I36" s="167" t="s">
        <v>1128</v>
      </c>
      <c r="J36" s="178" t="s">
        <v>1173</v>
      </c>
      <c r="K36" s="9" t="s">
        <v>1061</v>
      </c>
      <c r="L36" s="9"/>
    </row>
    <row r="37" spans="2:12" x14ac:dyDescent="0.25">
      <c r="B37" s="9"/>
      <c r="C37" s="9"/>
      <c r="D37" s="9"/>
      <c r="E37" s="94" t="s">
        <v>93</v>
      </c>
      <c r="F37" s="44">
        <f>SUM(F33:F36)</f>
        <v>1.6800000000000002</v>
      </c>
      <c r="G37" s="44">
        <f>SUM(G33:G36)</f>
        <v>1.6800000000000002</v>
      </c>
      <c r="H37" s="166"/>
      <c r="I37" s="9"/>
      <c r="J37" s="9"/>
      <c r="K37" s="9"/>
      <c r="L37" s="9"/>
    </row>
    <row r="38" spans="2:12" x14ac:dyDescent="0.25">
      <c r="B38" s="9"/>
      <c r="C38" s="9"/>
      <c r="D38" s="35" t="s">
        <v>823</v>
      </c>
      <c r="E38" s="9" t="s">
        <v>824</v>
      </c>
      <c r="F38" s="53">
        <v>7.8209999999999997</v>
      </c>
      <c r="G38" s="53">
        <v>7.8209999999999997</v>
      </c>
      <c r="H38" s="166">
        <v>2</v>
      </c>
      <c r="I38" s="167" t="s">
        <v>1128</v>
      </c>
      <c r="J38" s="178" t="s">
        <v>1173</v>
      </c>
      <c r="K38" s="9" t="s">
        <v>1061</v>
      </c>
      <c r="L38" s="9"/>
    </row>
    <row r="39" spans="2:12" x14ac:dyDescent="0.25">
      <c r="B39" s="9"/>
      <c r="C39" s="9"/>
      <c r="D39" s="58" t="s">
        <v>825</v>
      </c>
      <c r="E39" s="9"/>
      <c r="F39" s="94"/>
      <c r="G39" s="140"/>
      <c r="H39" s="166"/>
      <c r="I39" s="9"/>
      <c r="J39" s="9"/>
      <c r="K39" s="9"/>
      <c r="L39" s="9"/>
    </row>
    <row r="40" spans="2:12" x14ac:dyDescent="0.25">
      <c r="B40" s="9"/>
      <c r="C40" s="9"/>
      <c r="D40" s="14" t="s">
        <v>1023</v>
      </c>
      <c r="E40" s="9" t="s">
        <v>826</v>
      </c>
      <c r="F40" s="94">
        <v>0.58499999999999996</v>
      </c>
      <c r="G40" s="140">
        <v>0.58499999999999996</v>
      </c>
      <c r="H40" s="166">
        <v>2</v>
      </c>
      <c r="I40" s="167" t="s">
        <v>1128</v>
      </c>
      <c r="J40" s="178" t="s">
        <v>1173</v>
      </c>
      <c r="K40" s="9" t="s">
        <v>1061</v>
      </c>
      <c r="L40" s="9"/>
    </row>
    <row r="41" spans="2:12" x14ac:dyDescent="0.25">
      <c r="B41" s="9"/>
      <c r="C41" s="9"/>
      <c r="D41" s="14" t="s">
        <v>36</v>
      </c>
      <c r="E41" s="9" t="s">
        <v>827</v>
      </c>
      <c r="F41" s="94">
        <v>0.438</v>
      </c>
      <c r="G41" s="140">
        <v>0.438</v>
      </c>
      <c r="H41" s="166">
        <v>2</v>
      </c>
      <c r="I41" s="167" t="s">
        <v>1128</v>
      </c>
      <c r="J41" s="178" t="s">
        <v>1173</v>
      </c>
      <c r="K41" s="9" t="s">
        <v>1061</v>
      </c>
      <c r="L41" s="9"/>
    </row>
    <row r="42" spans="2:12" x14ac:dyDescent="0.25">
      <c r="B42" s="9"/>
      <c r="C42" s="9"/>
      <c r="D42" s="14" t="s">
        <v>37</v>
      </c>
      <c r="E42" s="9" t="s">
        <v>828</v>
      </c>
      <c r="F42" s="94">
        <v>0.47699999999999998</v>
      </c>
      <c r="G42" s="140">
        <v>0.47699999999999998</v>
      </c>
      <c r="H42" s="166">
        <v>2</v>
      </c>
      <c r="I42" s="167" t="s">
        <v>1128</v>
      </c>
      <c r="J42" s="178" t="s">
        <v>1173</v>
      </c>
      <c r="K42" s="9" t="s">
        <v>1061</v>
      </c>
      <c r="L42" s="9"/>
    </row>
    <row r="43" spans="2:12" x14ac:dyDescent="0.25">
      <c r="B43" s="9"/>
      <c r="C43" s="9"/>
      <c r="D43" s="14" t="s">
        <v>1017</v>
      </c>
      <c r="E43" s="9" t="s">
        <v>829</v>
      </c>
      <c r="F43" s="94">
        <v>0.39800000000000002</v>
      </c>
      <c r="G43" s="140">
        <v>0.39800000000000002</v>
      </c>
      <c r="H43" s="166">
        <v>2</v>
      </c>
      <c r="I43" s="167" t="s">
        <v>1128</v>
      </c>
      <c r="J43" s="178" t="s">
        <v>1173</v>
      </c>
      <c r="K43" s="9" t="s">
        <v>1061</v>
      </c>
      <c r="L43" s="9"/>
    </row>
    <row r="44" spans="2:12" x14ac:dyDescent="0.25">
      <c r="B44" s="9"/>
      <c r="C44" s="9"/>
      <c r="D44" s="14" t="s">
        <v>165</v>
      </c>
      <c r="E44" s="9"/>
      <c r="F44" s="52">
        <v>0.59199999999999997</v>
      </c>
      <c r="G44" s="52">
        <v>0.59199999999999997</v>
      </c>
      <c r="H44" s="166">
        <v>2</v>
      </c>
      <c r="I44" s="167" t="s">
        <v>1128</v>
      </c>
      <c r="J44" s="178" t="s">
        <v>1173</v>
      </c>
      <c r="K44" s="9" t="s">
        <v>1061</v>
      </c>
      <c r="L44" s="9"/>
    </row>
    <row r="45" spans="2:12" x14ac:dyDescent="0.25">
      <c r="B45" s="9"/>
      <c r="C45" s="9"/>
      <c r="D45" s="9"/>
      <c r="E45" s="94" t="s">
        <v>93</v>
      </c>
      <c r="F45" s="44">
        <f>SUM(F40:F44)</f>
        <v>2.4900000000000002</v>
      </c>
      <c r="G45" s="44">
        <f>SUM(G40:G44)</f>
        <v>2.4900000000000002</v>
      </c>
      <c r="H45" s="9"/>
      <c r="I45" s="9"/>
      <c r="J45" s="9"/>
      <c r="K45" s="9"/>
      <c r="L45" s="9"/>
    </row>
    <row r="47" spans="2:12" x14ac:dyDescent="0.25">
      <c r="B47" s="133" t="s">
        <v>33</v>
      </c>
      <c r="C47" s="133"/>
      <c r="D47" s="133"/>
      <c r="E47" s="133"/>
      <c r="F47" s="133"/>
      <c r="G47" s="133"/>
      <c r="H47" s="133"/>
      <c r="I47" s="133"/>
      <c r="J47" s="133"/>
      <c r="K47" s="133"/>
      <c r="L47" s="133"/>
    </row>
    <row r="49" spans="2:12" ht="15.75" thickBot="1" x14ac:dyDescent="0.3"/>
    <row r="50" spans="2:12" ht="19.5" thickBot="1" x14ac:dyDescent="0.3">
      <c r="B50" s="188" t="s">
        <v>21</v>
      </c>
      <c r="C50" s="189"/>
      <c r="D50" s="189"/>
      <c r="E50" s="189"/>
      <c r="F50" s="189"/>
      <c r="G50" s="189"/>
      <c r="H50" s="189"/>
      <c r="I50" s="189"/>
      <c r="J50" s="189"/>
      <c r="K50" s="189"/>
      <c r="L50" s="190"/>
    </row>
    <row r="51" spans="2:12" x14ac:dyDescent="0.25">
      <c r="B51" s="191" t="s">
        <v>22</v>
      </c>
      <c r="C51" s="192"/>
      <c r="D51" s="192"/>
      <c r="E51" s="192"/>
      <c r="F51" s="192"/>
      <c r="G51" s="192"/>
      <c r="H51" s="192"/>
      <c r="I51" s="192" t="s">
        <v>1123</v>
      </c>
      <c r="J51" s="192"/>
      <c r="K51" s="192"/>
      <c r="L51" s="193"/>
    </row>
    <row r="52" spans="2:12" x14ac:dyDescent="0.25">
      <c r="B52" s="194"/>
      <c r="C52" s="195"/>
      <c r="D52" s="195"/>
      <c r="E52" s="195"/>
      <c r="F52" s="195"/>
      <c r="G52" s="195"/>
      <c r="H52" s="195"/>
      <c r="I52" s="195"/>
      <c r="J52" s="195"/>
      <c r="K52" s="195"/>
      <c r="L52" s="196"/>
    </row>
    <row r="53" spans="2:12" ht="15.75" thickBot="1" x14ac:dyDescent="0.3">
      <c r="B53" s="197" t="s">
        <v>31</v>
      </c>
      <c r="C53" s="198"/>
      <c r="D53" s="198"/>
      <c r="E53" s="198" t="s">
        <v>111</v>
      </c>
      <c r="F53" s="198"/>
      <c r="G53" s="198"/>
      <c r="H53" s="198"/>
      <c r="I53" s="198"/>
      <c r="J53" s="198" t="s">
        <v>112</v>
      </c>
      <c r="K53" s="198"/>
      <c r="L53" s="199"/>
    </row>
    <row r="54" spans="2:12" ht="30" customHeight="1" thickBot="1" x14ac:dyDescent="0.3">
      <c r="B54" s="19" t="s">
        <v>14</v>
      </c>
      <c r="C54" s="20" t="s">
        <v>15</v>
      </c>
      <c r="D54" s="20" t="s">
        <v>66</v>
      </c>
      <c r="E54" s="20" t="s">
        <v>67</v>
      </c>
      <c r="F54" s="141" t="s">
        <v>1115</v>
      </c>
      <c r="G54" s="141" t="s">
        <v>1116</v>
      </c>
      <c r="H54" s="20" t="s">
        <v>16</v>
      </c>
      <c r="I54" s="20" t="s">
        <v>17</v>
      </c>
      <c r="J54" s="20" t="s">
        <v>18</v>
      </c>
      <c r="K54" s="20" t="s">
        <v>19</v>
      </c>
      <c r="L54" s="21" t="s">
        <v>20</v>
      </c>
    </row>
    <row r="55" spans="2:12" x14ac:dyDescent="0.25">
      <c r="B55" s="10"/>
      <c r="C55" s="10"/>
      <c r="D55" s="49" t="s">
        <v>831</v>
      </c>
      <c r="E55" s="10"/>
      <c r="F55" s="10"/>
      <c r="G55" s="10"/>
      <c r="H55" s="10"/>
      <c r="I55" s="10"/>
      <c r="J55" s="10"/>
      <c r="K55" s="10"/>
      <c r="L55" s="10"/>
    </row>
    <row r="56" spans="2:12" x14ac:dyDescent="0.25">
      <c r="B56" s="9"/>
      <c r="C56" s="9"/>
      <c r="D56" s="35" t="s">
        <v>832</v>
      </c>
      <c r="E56" s="9" t="s">
        <v>833</v>
      </c>
      <c r="F56" s="53">
        <v>4.7869999999999999</v>
      </c>
      <c r="G56" s="53">
        <v>4.7869999999999999</v>
      </c>
      <c r="H56" s="166" t="s">
        <v>1127</v>
      </c>
      <c r="I56" s="167" t="s">
        <v>1128</v>
      </c>
      <c r="J56" s="178" t="s">
        <v>1173</v>
      </c>
      <c r="K56" s="9" t="s">
        <v>1061</v>
      </c>
      <c r="L56" s="9"/>
    </row>
    <row r="57" spans="2:12" x14ac:dyDescent="0.25">
      <c r="B57" s="9"/>
      <c r="C57" s="9"/>
      <c r="D57" s="58" t="s">
        <v>834</v>
      </c>
      <c r="E57" s="9"/>
      <c r="F57" s="94"/>
      <c r="G57" s="140"/>
      <c r="H57" s="166"/>
      <c r="I57" s="9"/>
      <c r="J57" s="9"/>
      <c r="K57" s="9"/>
      <c r="L57" s="9"/>
    </row>
    <row r="58" spans="2:12" x14ac:dyDescent="0.25">
      <c r="B58" s="9"/>
      <c r="C58" s="9"/>
      <c r="D58" s="14" t="s">
        <v>1022</v>
      </c>
      <c r="E58" s="9" t="s">
        <v>835</v>
      </c>
      <c r="F58" s="94">
        <v>0.59199999999999997</v>
      </c>
      <c r="G58" s="140">
        <v>0.59199999999999997</v>
      </c>
      <c r="H58" s="166">
        <v>2</v>
      </c>
      <c r="I58" s="167" t="s">
        <v>1128</v>
      </c>
      <c r="J58" s="178" t="s">
        <v>1173</v>
      </c>
      <c r="K58" s="9" t="s">
        <v>1061</v>
      </c>
      <c r="L58" s="9"/>
    </row>
    <row r="59" spans="2:12" x14ac:dyDescent="0.25">
      <c r="B59" s="9"/>
      <c r="C59" s="9"/>
      <c r="D59" s="14" t="s">
        <v>36</v>
      </c>
      <c r="E59" s="9" t="s">
        <v>835</v>
      </c>
      <c r="F59" s="94">
        <v>0.625</v>
      </c>
      <c r="G59" s="140">
        <v>0.625</v>
      </c>
      <c r="H59" s="166">
        <v>2</v>
      </c>
      <c r="I59" s="167" t="s">
        <v>1128</v>
      </c>
      <c r="J59" s="178" t="s">
        <v>1173</v>
      </c>
      <c r="K59" s="9" t="s">
        <v>1061</v>
      </c>
      <c r="L59" s="9"/>
    </row>
    <row r="60" spans="2:12" x14ac:dyDescent="0.25">
      <c r="B60" s="9"/>
      <c r="C60" s="9"/>
      <c r="D60" s="14" t="s">
        <v>1017</v>
      </c>
      <c r="E60" s="9" t="s">
        <v>836</v>
      </c>
      <c r="F60" s="94">
        <v>0.187</v>
      </c>
      <c r="G60" s="140">
        <v>0.187</v>
      </c>
      <c r="H60" s="166">
        <v>2</v>
      </c>
      <c r="I60" s="167" t="s">
        <v>1128</v>
      </c>
      <c r="J60" s="178" t="s">
        <v>1173</v>
      </c>
      <c r="K60" s="9" t="s">
        <v>1061</v>
      </c>
      <c r="L60" s="9"/>
    </row>
    <row r="61" spans="2:12" x14ac:dyDescent="0.25">
      <c r="B61" s="9"/>
      <c r="C61" s="9"/>
      <c r="D61" s="14" t="s">
        <v>38</v>
      </c>
      <c r="E61" s="9" t="s">
        <v>837</v>
      </c>
      <c r="F61" s="52">
        <v>0.09</v>
      </c>
      <c r="G61" s="52">
        <v>0.09</v>
      </c>
      <c r="H61" s="166">
        <v>2</v>
      </c>
      <c r="I61" s="167" t="s">
        <v>1128</v>
      </c>
      <c r="J61" s="178" t="s">
        <v>1173</v>
      </c>
      <c r="K61" s="9" t="s">
        <v>1061</v>
      </c>
      <c r="L61" s="9" t="s">
        <v>1172</v>
      </c>
    </row>
    <row r="62" spans="2:12" x14ac:dyDescent="0.25">
      <c r="B62" s="9"/>
      <c r="C62" s="9"/>
      <c r="D62" s="14" t="s">
        <v>165</v>
      </c>
      <c r="E62" s="9"/>
      <c r="F62" s="52">
        <v>0.314</v>
      </c>
      <c r="G62" s="52">
        <v>0.314</v>
      </c>
      <c r="H62" s="166">
        <v>2</v>
      </c>
      <c r="I62" s="167" t="s">
        <v>1128</v>
      </c>
      <c r="J62" s="178" t="s">
        <v>1173</v>
      </c>
      <c r="K62" s="9" t="s">
        <v>1061</v>
      </c>
      <c r="L62" s="9"/>
    </row>
    <row r="63" spans="2:12" x14ac:dyDescent="0.25">
      <c r="B63" s="9"/>
      <c r="C63" s="9"/>
      <c r="D63" s="9"/>
      <c r="E63" s="94" t="s">
        <v>93</v>
      </c>
      <c r="F63" s="44">
        <f>SUM(F58:F62)</f>
        <v>1.8080000000000003</v>
      </c>
      <c r="G63" s="44">
        <f>SUM(G58:G62)</f>
        <v>1.8080000000000003</v>
      </c>
      <c r="H63" s="166"/>
      <c r="I63" s="9"/>
      <c r="J63" s="9"/>
      <c r="K63" s="9"/>
      <c r="L63" s="9"/>
    </row>
    <row r="64" spans="2:12" x14ac:dyDescent="0.25">
      <c r="B64" s="9"/>
      <c r="C64" s="9"/>
      <c r="D64" s="35" t="s">
        <v>838</v>
      </c>
      <c r="E64" s="9" t="s">
        <v>839</v>
      </c>
      <c r="F64" s="53">
        <v>2.9239999999999999</v>
      </c>
      <c r="G64" s="53">
        <v>2.9239999999999999</v>
      </c>
      <c r="H64" s="166">
        <v>2</v>
      </c>
      <c r="I64" s="167" t="s">
        <v>1128</v>
      </c>
      <c r="J64" s="178" t="s">
        <v>1173</v>
      </c>
      <c r="K64" s="9" t="s">
        <v>1061</v>
      </c>
      <c r="L64" s="9"/>
    </row>
    <row r="65" spans="2:12" x14ac:dyDescent="0.25">
      <c r="B65" s="9"/>
      <c r="C65" s="9"/>
      <c r="D65" s="58" t="s">
        <v>840</v>
      </c>
      <c r="E65" s="9"/>
      <c r="F65" s="94"/>
      <c r="G65" s="140"/>
      <c r="H65" s="166"/>
      <c r="I65" s="9"/>
      <c r="J65" s="9"/>
      <c r="K65" s="9"/>
      <c r="L65" s="9"/>
    </row>
    <row r="66" spans="2:12" x14ac:dyDescent="0.25">
      <c r="B66" s="9"/>
      <c r="C66" s="9"/>
      <c r="D66" s="14" t="s">
        <v>1024</v>
      </c>
      <c r="E66" s="9" t="s">
        <v>841</v>
      </c>
      <c r="F66" s="94">
        <v>0.64100000000000001</v>
      </c>
      <c r="G66" s="140">
        <v>0.64100000000000001</v>
      </c>
      <c r="H66" s="166">
        <v>2</v>
      </c>
      <c r="I66" s="167" t="s">
        <v>1128</v>
      </c>
      <c r="J66" s="178" t="s">
        <v>1173</v>
      </c>
      <c r="K66" s="9" t="s">
        <v>1061</v>
      </c>
      <c r="L66" s="9"/>
    </row>
    <row r="67" spans="2:12" x14ac:dyDescent="0.25">
      <c r="B67" s="9"/>
      <c r="C67" s="9"/>
      <c r="D67" s="14" t="s">
        <v>36</v>
      </c>
      <c r="E67" s="9" t="s">
        <v>842</v>
      </c>
      <c r="F67" s="94">
        <v>0.53400000000000003</v>
      </c>
      <c r="G67" s="140">
        <v>0.53400000000000003</v>
      </c>
      <c r="H67" s="166">
        <v>2</v>
      </c>
      <c r="I67" s="167" t="s">
        <v>1128</v>
      </c>
      <c r="J67" s="178" t="s">
        <v>1173</v>
      </c>
      <c r="K67" s="9" t="s">
        <v>1061</v>
      </c>
      <c r="L67" s="9"/>
    </row>
    <row r="68" spans="2:12" x14ac:dyDescent="0.25">
      <c r="B68" s="9"/>
      <c r="C68" s="9"/>
      <c r="D68" s="14" t="s">
        <v>37</v>
      </c>
      <c r="E68" s="9" t="s">
        <v>843</v>
      </c>
      <c r="F68" s="94">
        <v>0.36199999999999999</v>
      </c>
      <c r="G68" s="140">
        <v>0.36199999999999999</v>
      </c>
      <c r="H68" s="166">
        <v>2</v>
      </c>
      <c r="I68" s="167" t="s">
        <v>1128</v>
      </c>
      <c r="J68" s="178" t="s">
        <v>1173</v>
      </c>
      <c r="K68" s="9" t="s">
        <v>1061</v>
      </c>
      <c r="L68" s="9"/>
    </row>
    <row r="69" spans="2:12" x14ac:dyDescent="0.25">
      <c r="B69" s="9"/>
      <c r="C69" s="9"/>
      <c r="D69" s="14" t="s">
        <v>40</v>
      </c>
      <c r="E69" s="9" t="s">
        <v>844</v>
      </c>
      <c r="F69" s="94">
        <v>0.254</v>
      </c>
      <c r="G69" s="140">
        <v>0.254</v>
      </c>
      <c r="H69" s="166">
        <v>2</v>
      </c>
      <c r="I69" s="167" t="s">
        <v>1128</v>
      </c>
      <c r="J69" s="178" t="s">
        <v>1173</v>
      </c>
      <c r="K69" s="9" t="s">
        <v>1061</v>
      </c>
      <c r="L69" s="9"/>
    </row>
    <row r="70" spans="2:12" x14ac:dyDescent="0.25">
      <c r="B70" s="9"/>
      <c r="C70" s="9"/>
      <c r="D70" s="14" t="s">
        <v>1017</v>
      </c>
      <c r="E70" s="9" t="s">
        <v>845</v>
      </c>
      <c r="F70" s="52">
        <v>0.45</v>
      </c>
      <c r="G70" s="52">
        <v>0.45</v>
      </c>
      <c r="H70" s="166">
        <v>2</v>
      </c>
      <c r="I70" s="167" t="s">
        <v>1128</v>
      </c>
      <c r="J70" s="178" t="s">
        <v>1173</v>
      </c>
      <c r="K70" s="9" t="s">
        <v>1061</v>
      </c>
      <c r="L70" s="9"/>
    </row>
    <row r="71" spans="2:12" x14ac:dyDescent="0.25">
      <c r="B71" s="9"/>
      <c r="C71" s="9"/>
      <c r="D71" s="14" t="s">
        <v>38</v>
      </c>
      <c r="E71" s="9" t="s">
        <v>846</v>
      </c>
      <c r="F71" s="94">
        <v>0.17699999999999999</v>
      </c>
      <c r="G71" s="140">
        <v>0.17699999999999999</v>
      </c>
      <c r="H71" s="166">
        <v>2</v>
      </c>
      <c r="I71" s="167" t="s">
        <v>1128</v>
      </c>
      <c r="J71" s="178" t="s">
        <v>1173</v>
      </c>
      <c r="K71" s="9" t="s">
        <v>1061</v>
      </c>
      <c r="L71" s="9"/>
    </row>
    <row r="72" spans="2:12" x14ac:dyDescent="0.25">
      <c r="B72" s="9"/>
      <c r="C72" s="9"/>
      <c r="D72" s="14" t="s">
        <v>847</v>
      </c>
      <c r="E72" s="9" t="s">
        <v>848</v>
      </c>
      <c r="F72" s="94">
        <v>0.19500000000000001</v>
      </c>
      <c r="G72" s="140">
        <v>0.19500000000000001</v>
      </c>
      <c r="H72" s="166">
        <v>2</v>
      </c>
      <c r="I72" s="167" t="s">
        <v>1128</v>
      </c>
      <c r="J72" s="178" t="s">
        <v>1173</v>
      </c>
      <c r="K72" s="9" t="s">
        <v>1061</v>
      </c>
      <c r="L72" s="9"/>
    </row>
    <row r="73" spans="2:12" x14ac:dyDescent="0.25">
      <c r="B73" s="9"/>
      <c r="C73" s="9"/>
      <c r="D73" s="14" t="s">
        <v>849</v>
      </c>
      <c r="E73" s="9" t="s">
        <v>850</v>
      </c>
      <c r="F73" s="94">
        <v>9.7000000000000003E-2</v>
      </c>
      <c r="G73" s="140">
        <v>9.7000000000000003E-2</v>
      </c>
      <c r="H73" s="166">
        <v>2</v>
      </c>
      <c r="I73" s="167" t="s">
        <v>1128</v>
      </c>
      <c r="J73" s="178" t="s">
        <v>1173</v>
      </c>
      <c r="K73" s="9" t="s">
        <v>1061</v>
      </c>
      <c r="L73" s="9"/>
    </row>
    <row r="74" spans="2:12" x14ac:dyDescent="0.25">
      <c r="B74" s="9"/>
      <c r="C74" s="9"/>
      <c r="D74" s="14" t="s">
        <v>165</v>
      </c>
      <c r="E74" s="9"/>
      <c r="F74" s="56">
        <v>1.0960000000000001</v>
      </c>
      <c r="G74" s="56">
        <v>1.0960000000000001</v>
      </c>
      <c r="H74" s="166">
        <v>2</v>
      </c>
      <c r="I74" s="167" t="s">
        <v>1128</v>
      </c>
      <c r="J74" s="178" t="s">
        <v>1173</v>
      </c>
      <c r="K74" s="9" t="s">
        <v>1061</v>
      </c>
      <c r="L74" s="9"/>
    </row>
    <row r="75" spans="2:12" x14ac:dyDescent="0.25">
      <c r="B75" s="9"/>
      <c r="C75" s="9"/>
      <c r="D75" s="9"/>
      <c r="E75" s="94" t="s">
        <v>93</v>
      </c>
      <c r="F75" s="44">
        <f>SUM(F66:F74)</f>
        <v>3.806</v>
      </c>
      <c r="G75" s="44">
        <f>SUM(G66:G74)</f>
        <v>3.806</v>
      </c>
      <c r="H75" s="166"/>
      <c r="I75" s="9"/>
      <c r="J75" s="9"/>
      <c r="K75" s="9"/>
      <c r="L75" s="9"/>
    </row>
    <row r="76" spans="2:12" x14ac:dyDescent="0.25">
      <c r="B76" s="9"/>
      <c r="C76" s="9"/>
      <c r="D76" s="35" t="s">
        <v>851</v>
      </c>
      <c r="E76" s="9" t="s">
        <v>852</v>
      </c>
      <c r="F76" s="53">
        <v>4.2009999999999996</v>
      </c>
      <c r="G76" s="53">
        <v>4.2009999999999996</v>
      </c>
      <c r="H76" s="166" t="s">
        <v>1127</v>
      </c>
      <c r="I76" s="167" t="s">
        <v>1129</v>
      </c>
      <c r="J76" s="178" t="s">
        <v>1173</v>
      </c>
      <c r="K76" s="9" t="s">
        <v>1062</v>
      </c>
      <c r="L76" s="9"/>
    </row>
    <row r="77" spans="2:12" x14ac:dyDescent="0.25">
      <c r="B77" s="9"/>
      <c r="C77" s="9"/>
      <c r="D77" s="9"/>
      <c r="E77" s="9"/>
      <c r="F77" s="9"/>
      <c r="G77" s="9"/>
      <c r="H77" s="166"/>
      <c r="I77" s="9"/>
      <c r="J77" s="9"/>
      <c r="K77" s="9"/>
      <c r="L77" s="9"/>
    </row>
    <row r="78" spans="2:12" x14ac:dyDescent="0.25">
      <c r="B78" s="9"/>
      <c r="C78" s="9"/>
      <c r="D78" s="49" t="s">
        <v>853</v>
      </c>
      <c r="E78" s="9"/>
      <c r="F78" s="9"/>
      <c r="G78" s="9"/>
      <c r="H78" s="166"/>
      <c r="I78" s="9"/>
      <c r="J78" s="9"/>
      <c r="K78" s="9"/>
      <c r="L78" s="9"/>
    </row>
    <row r="79" spans="2:12" x14ac:dyDescent="0.25">
      <c r="B79" s="9"/>
      <c r="C79" s="9"/>
      <c r="D79" s="35" t="s">
        <v>1008</v>
      </c>
      <c r="E79" s="9" t="s">
        <v>1009</v>
      </c>
      <c r="F79" s="44">
        <v>10.483000000000001</v>
      </c>
      <c r="G79" s="144">
        <v>0</v>
      </c>
      <c r="H79" s="166" t="s">
        <v>1127</v>
      </c>
      <c r="I79" s="167" t="s">
        <v>1129</v>
      </c>
      <c r="J79" s="178" t="s">
        <v>1173</v>
      </c>
      <c r="K79" s="9" t="s">
        <v>1062</v>
      </c>
      <c r="L79" s="59" t="s">
        <v>1181</v>
      </c>
    </row>
    <row r="80" spans="2:12" x14ac:dyDescent="0.25">
      <c r="B80" s="9"/>
      <c r="C80" s="9"/>
      <c r="D80" s="58" t="s">
        <v>854</v>
      </c>
      <c r="E80" s="9"/>
      <c r="F80" s="94"/>
      <c r="G80" s="140"/>
      <c r="H80" s="166"/>
      <c r="I80" s="9"/>
      <c r="J80" s="9"/>
      <c r="K80" s="9"/>
      <c r="L80" s="9"/>
    </row>
    <row r="81" spans="2:14" x14ac:dyDescent="0.25">
      <c r="B81" s="9"/>
      <c r="C81" s="9"/>
      <c r="D81" s="14" t="s">
        <v>1016</v>
      </c>
      <c r="E81" s="9" t="s">
        <v>1012</v>
      </c>
      <c r="F81" s="94">
        <v>0.48899999999999999</v>
      </c>
      <c r="G81" s="180">
        <v>0.48899999999999999</v>
      </c>
      <c r="H81" s="166">
        <v>2</v>
      </c>
      <c r="I81" s="167" t="s">
        <v>1128</v>
      </c>
      <c r="J81" s="178" t="s">
        <v>1173</v>
      </c>
      <c r="K81" s="9" t="s">
        <v>1061</v>
      </c>
      <c r="L81" s="59"/>
    </row>
    <row r="82" spans="2:14" x14ac:dyDescent="0.25">
      <c r="B82" s="9"/>
      <c r="C82" s="9"/>
      <c r="D82" s="14" t="s">
        <v>36</v>
      </c>
      <c r="E82" s="9" t="s">
        <v>1013</v>
      </c>
      <c r="F82" s="94">
        <v>0.371</v>
      </c>
      <c r="G82" s="180">
        <v>0.371</v>
      </c>
      <c r="H82" s="166">
        <v>2</v>
      </c>
      <c r="I82" s="167" t="s">
        <v>1128</v>
      </c>
      <c r="J82" s="178" t="s">
        <v>1173</v>
      </c>
      <c r="K82" s="9" t="s">
        <v>1061</v>
      </c>
      <c r="L82" s="59"/>
    </row>
    <row r="83" spans="2:14" x14ac:dyDescent="0.25">
      <c r="B83" s="9"/>
      <c r="C83" s="9"/>
      <c r="D83" s="14" t="s">
        <v>1014</v>
      </c>
      <c r="E83" s="9" t="s">
        <v>1015</v>
      </c>
      <c r="F83" s="94">
        <v>0.14799999999999999</v>
      </c>
      <c r="G83" s="180">
        <v>0.14799999999999999</v>
      </c>
      <c r="H83" s="166">
        <v>2</v>
      </c>
      <c r="I83" s="167" t="s">
        <v>1128</v>
      </c>
      <c r="J83" s="178" t="s">
        <v>1173</v>
      </c>
      <c r="K83" s="9" t="s">
        <v>1061</v>
      </c>
      <c r="L83" s="59"/>
    </row>
    <row r="84" spans="2:14" x14ac:dyDescent="0.25">
      <c r="B84" s="9"/>
      <c r="C84" s="9"/>
      <c r="D84" s="14" t="s">
        <v>1017</v>
      </c>
      <c r="E84" s="9" t="s">
        <v>1018</v>
      </c>
      <c r="F84" s="94">
        <v>0.46300000000000002</v>
      </c>
      <c r="G84" s="180">
        <v>0.46300000000000002</v>
      </c>
      <c r="H84" s="166">
        <v>2</v>
      </c>
      <c r="I84" s="167" t="s">
        <v>1128</v>
      </c>
      <c r="J84" s="178" t="s">
        <v>1173</v>
      </c>
      <c r="K84" s="9" t="s">
        <v>1061</v>
      </c>
      <c r="L84" s="59"/>
    </row>
    <row r="85" spans="2:14" x14ac:dyDescent="0.25">
      <c r="B85" s="9"/>
      <c r="C85" s="9"/>
      <c r="D85" s="14" t="s">
        <v>38</v>
      </c>
      <c r="E85" s="9" t="s">
        <v>1018</v>
      </c>
      <c r="F85" s="107">
        <v>0.46300000000000002</v>
      </c>
      <c r="G85" s="180">
        <v>0.46300000000000002</v>
      </c>
      <c r="H85" s="166">
        <v>2</v>
      </c>
      <c r="I85" s="167" t="s">
        <v>1128</v>
      </c>
      <c r="J85" s="178" t="s">
        <v>1173</v>
      </c>
      <c r="K85" s="9" t="s">
        <v>1061</v>
      </c>
      <c r="L85" s="59"/>
      <c r="N85" s="138"/>
    </row>
    <row r="86" spans="2:14" x14ac:dyDescent="0.25">
      <c r="B86" s="9"/>
      <c r="C86" s="9"/>
      <c r="D86" s="14" t="s">
        <v>165</v>
      </c>
      <c r="E86" s="9"/>
      <c r="F86" s="84">
        <v>0.61</v>
      </c>
      <c r="G86" s="84">
        <v>0.61</v>
      </c>
      <c r="H86" s="166">
        <v>2</v>
      </c>
      <c r="I86" s="167" t="s">
        <v>1128</v>
      </c>
      <c r="J86" s="178" t="s">
        <v>1173</v>
      </c>
      <c r="K86" s="9" t="s">
        <v>1061</v>
      </c>
      <c r="L86" s="59"/>
    </row>
    <row r="87" spans="2:14" x14ac:dyDescent="0.25">
      <c r="B87" s="9"/>
      <c r="C87" s="9"/>
      <c r="D87" s="9"/>
      <c r="E87" s="94" t="s">
        <v>93</v>
      </c>
      <c r="F87" s="44">
        <f>SUM(F81:F86)</f>
        <v>2.544</v>
      </c>
      <c r="G87" s="44">
        <f>SUM(G81:G86)</f>
        <v>2.544</v>
      </c>
      <c r="H87" s="166"/>
      <c r="I87" s="9"/>
      <c r="J87" s="9"/>
      <c r="K87" s="9"/>
      <c r="L87" s="9"/>
    </row>
    <row r="88" spans="2:14" x14ac:dyDescent="0.25">
      <c r="B88" s="9"/>
      <c r="C88" s="9"/>
      <c r="D88" s="35" t="s">
        <v>855</v>
      </c>
      <c r="E88" s="9" t="s">
        <v>1019</v>
      </c>
      <c r="F88" s="53">
        <v>3.1E-2</v>
      </c>
      <c r="G88" s="53">
        <v>3.1E-2</v>
      </c>
      <c r="H88" s="166">
        <v>2</v>
      </c>
      <c r="I88" s="167" t="s">
        <v>1128</v>
      </c>
      <c r="J88" s="178" t="s">
        <v>1173</v>
      </c>
      <c r="K88" s="9" t="s">
        <v>1061</v>
      </c>
      <c r="L88" s="58"/>
    </row>
    <row r="89" spans="2:14" x14ac:dyDescent="0.25">
      <c r="B89" s="9"/>
      <c r="C89" s="9"/>
      <c r="D89" s="49" t="s">
        <v>856</v>
      </c>
      <c r="E89" s="9"/>
      <c r="F89" s="56"/>
      <c r="G89" s="56"/>
      <c r="H89" s="166"/>
      <c r="I89" s="9"/>
      <c r="J89" s="9"/>
      <c r="K89" s="9"/>
      <c r="L89" s="9"/>
    </row>
    <row r="90" spans="2:14" x14ac:dyDescent="0.25">
      <c r="B90" s="9"/>
      <c r="C90" s="9"/>
      <c r="D90" s="35" t="s">
        <v>1010</v>
      </c>
      <c r="E90" s="9" t="s">
        <v>1011</v>
      </c>
      <c r="F90" s="53">
        <v>3.2069999999999999</v>
      </c>
      <c r="G90" s="53">
        <v>3.2069999999999999</v>
      </c>
      <c r="H90" s="166">
        <v>2</v>
      </c>
      <c r="I90" s="167" t="s">
        <v>1128</v>
      </c>
      <c r="J90" s="178" t="s">
        <v>1173</v>
      </c>
      <c r="K90" s="9" t="s">
        <v>1061</v>
      </c>
      <c r="L90" s="58"/>
    </row>
    <row r="91" spans="2:14" x14ac:dyDescent="0.25">
      <c r="B91" s="9"/>
      <c r="C91" s="9"/>
      <c r="D91" s="200" t="s">
        <v>79</v>
      </c>
      <c r="E91" s="166"/>
      <c r="F91" s="31"/>
      <c r="G91" s="31"/>
      <c r="H91" s="166"/>
      <c r="I91" s="28"/>
      <c r="J91" s="9"/>
      <c r="K91" s="9"/>
      <c r="L91" s="9"/>
    </row>
    <row r="92" spans="2:14" x14ac:dyDescent="0.25">
      <c r="B92" s="9"/>
      <c r="C92" s="9"/>
      <c r="D92" s="201"/>
      <c r="E92" s="166"/>
      <c r="F92" s="31"/>
      <c r="G92" s="31"/>
      <c r="H92" s="166"/>
      <c r="I92" s="28"/>
      <c r="J92" s="9"/>
      <c r="K92" s="9"/>
      <c r="L92" s="9"/>
    </row>
    <row r="93" spans="2:14" ht="15.75" thickBot="1" x14ac:dyDescent="0.3">
      <c r="B93" s="127"/>
      <c r="C93" s="127"/>
      <c r="D93" s="171" t="s">
        <v>1160</v>
      </c>
      <c r="E93" s="184" t="s">
        <v>1163</v>
      </c>
      <c r="F93" s="185">
        <v>0.76</v>
      </c>
      <c r="G93" s="186">
        <v>0</v>
      </c>
      <c r="H93" s="166" t="s">
        <v>1127</v>
      </c>
      <c r="I93" s="167" t="s">
        <v>1129</v>
      </c>
      <c r="J93" s="178" t="s">
        <v>1173</v>
      </c>
      <c r="K93" s="9" t="s">
        <v>1062</v>
      </c>
      <c r="L93" s="170"/>
    </row>
    <row r="94" spans="2:14" ht="15.75" thickBot="1" x14ac:dyDescent="0.3">
      <c r="B94" s="12"/>
      <c r="C94" s="12"/>
      <c r="D94" s="109"/>
      <c r="E94" s="97" t="s">
        <v>792</v>
      </c>
      <c r="F94" s="149">
        <f>SUM(F8,F17:F18,F23:F24,F30:F31,F37:F38,F45,F56,F63,F64,F75,F76,F79,F87,F88,F90)</f>
        <v>77.682000000000002</v>
      </c>
      <c r="G94" s="149">
        <f>SUM(G8,G17:G18,G23:G24,G30:G31,G37:G38,G45,G56,G63,G64,G75,G76,G79,G87,G88,G90)</f>
        <v>67.198999999999998</v>
      </c>
      <c r="H94" s="168" t="s">
        <v>1130</v>
      </c>
      <c r="I94" s="12"/>
      <c r="J94" s="12"/>
      <c r="K94" s="12"/>
      <c r="L94" s="12"/>
    </row>
    <row r="95" spans="2:14" x14ac:dyDescent="0.25">
      <c r="E95" s="114" t="s">
        <v>1119</v>
      </c>
      <c r="F95" s="153">
        <f>SUM(F18,F23:F24,F30,F37:F38,F45,F56,F63:F64,F75,F87:F88,F90)</f>
        <v>45.996999999999993</v>
      </c>
      <c r="G95" s="153">
        <f>SUM(G18,G23:G24,G30,G37:G38,G45,G56,G63:G64,G75,G87:G88,G90)</f>
        <v>45.996999999999993</v>
      </c>
    </row>
    <row r="96" spans="2:14" x14ac:dyDescent="0.25">
      <c r="B96" s="133" t="s">
        <v>33</v>
      </c>
      <c r="C96" s="133"/>
      <c r="D96" s="133"/>
      <c r="E96" s="145" t="s">
        <v>1122</v>
      </c>
      <c r="F96" s="153">
        <f>F94-F95</f>
        <v>31.685000000000009</v>
      </c>
      <c r="G96" s="153">
        <f>G94-G95</f>
        <v>21.202000000000005</v>
      </c>
      <c r="H96" s="133"/>
      <c r="I96" s="133"/>
      <c r="J96" s="133"/>
      <c r="K96" s="133"/>
      <c r="L96" s="133"/>
    </row>
    <row r="98" spans="5:8" x14ac:dyDescent="0.25">
      <c r="E98" s="114" t="s">
        <v>1164</v>
      </c>
      <c r="F98" s="138">
        <f>F18+F23+F24+F30+F37+F38+F45+F56+F63+F64+F75+F87+F88+F90</f>
        <v>45.996999999999993</v>
      </c>
      <c r="G98" s="138">
        <f>G18+G23+G24+G30+G37+G38+G45+G56+G63+G64+G75+G87+G88+G90</f>
        <v>45.996999999999993</v>
      </c>
      <c r="H98" t="s">
        <v>1166</v>
      </c>
    </row>
    <row r="99" spans="5:8" x14ac:dyDescent="0.25">
      <c r="E99" s="114" t="s">
        <v>1165</v>
      </c>
      <c r="F99" s="138">
        <f>F94-F98</f>
        <v>31.685000000000009</v>
      </c>
      <c r="G99" s="138">
        <f>G94-G98</f>
        <v>21.202000000000005</v>
      </c>
      <c r="H99" t="s">
        <v>1166</v>
      </c>
    </row>
  </sheetData>
  <mergeCells count="15">
    <mergeCell ref="B2:L2"/>
    <mergeCell ref="B3:H3"/>
    <mergeCell ref="I3:L3"/>
    <mergeCell ref="B4:L4"/>
    <mergeCell ref="B5:D5"/>
    <mergeCell ref="E5:I5"/>
    <mergeCell ref="J5:L5"/>
    <mergeCell ref="D91:D92"/>
    <mergeCell ref="B50:L50"/>
    <mergeCell ref="B51:H51"/>
    <mergeCell ref="I51:L51"/>
    <mergeCell ref="B52:L52"/>
    <mergeCell ref="B53:D53"/>
    <mergeCell ref="E53:I53"/>
    <mergeCell ref="J53:L53"/>
  </mergeCells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ignoredErrors>
    <ignoredError sqref="G94:G95" formulaRange="1"/>
    <ignoredError sqref="F99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L94"/>
  <sheetViews>
    <sheetView topLeftCell="A58" workbookViewId="0">
      <selection activeCell="A94" sqref="A94"/>
    </sheetView>
  </sheetViews>
  <sheetFormatPr defaultRowHeight="15" x14ac:dyDescent="0.25"/>
  <cols>
    <col min="2" max="2" width="13.140625" customWidth="1"/>
    <col min="3" max="3" width="12.7109375" customWidth="1"/>
    <col min="4" max="4" width="31" customWidth="1"/>
    <col min="5" max="5" width="17.7109375" customWidth="1"/>
    <col min="6" max="8" width="10.7109375" customWidth="1"/>
    <col min="9" max="9" width="24.425781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32</v>
      </c>
      <c r="C5" s="198"/>
      <c r="D5" s="198"/>
      <c r="E5" s="198" t="s">
        <v>113</v>
      </c>
      <c r="F5" s="198"/>
      <c r="G5" s="198"/>
      <c r="H5" s="198"/>
      <c r="I5" s="198"/>
      <c r="J5" s="198" t="s">
        <v>114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</row>
    <row r="7" spans="2:12" x14ac:dyDescent="0.25">
      <c r="B7" s="10"/>
      <c r="C7" s="10"/>
      <c r="D7" s="55" t="s">
        <v>758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10"/>
      <c r="C8" s="10"/>
      <c r="D8" s="58" t="s">
        <v>737</v>
      </c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9"/>
      <c r="C9" s="9"/>
      <c r="D9" s="14" t="s">
        <v>764</v>
      </c>
      <c r="E9" s="9" t="s">
        <v>738</v>
      </c>
      <c r="F9" s="93">
        <v>0.54400000000000004</v>
      </c>
      <c r="G9" s="140">
        <v>0.54400000000000004</v>
      </c>
      <c r="H9" s="166" t="s">
        <v>1131</v>
      </c>
      <c r="I9" s="167" t="s">
        <v>1129</v>
      </c>
      <c r="J9" s="178" t="s">
        <v>1173</v>
      </c>
      <c r="K9" s="9" t="s">
        <v>1062</v>
      </c>
      <c r="L9" s="9"/>
    </row>
    <row r="10" spans="2:12" x14ac:dyDescent="0.25">
      <c r="B10" s="9"/>
      <c r="C10" s="9"/>
      <c r="D10" s="14" t="s">
        <v>36</v>
      </c>
      <c r="E10" s="9" t="s">
        <v>739</v>
      </c>
      <c r="F10" s="93">
        <v>0.192</v>
      </c>
      <c r="G10" s="140">
        <v>0.192</v>
      </c>
      <c r="H10" s="166" t="s">
        <v>1131</v>
      </c>
      <c r="I10" s="167" t="s">
        <v>1129</v>
      </c>
      <c r="J10" s="178" t="s">
        <v>1173</v>
      </c>
      <c r="K10" s="9" t="s">
        <v>1062</v>
      </c>
      <c r="L10" s="9"/>
    </row>
    <row r="11" spans="2:12" x14ac:dyDescent="0.25">
      <c r="B11" s="9"/>
      <c r="C11" s="9"/>
      <c r="D11" s="14" t="s">
        <v>765</v>
      </c>
      <c r="E11" s="9" t="s">
        <v>740</v>
      </c>
      <c r="F11" s="93">
        <v>0.54200000000000004</v>
      </c>
      <c r="G11" s="140">
        <v>0.54200000000000004</v>
      </c>
      <c r="H11" s="166" t="s">
        <v>1131</v>
      </c>
      <c r="I11" s="167" t="s">
        <v>1129</v>
      </c>
      <c r="J11" s="178" t="s">
        <v>1173</v>
      </c>
      <c r="K11" s="9" t="s">
        <v>1062</v>
      </c>
      <c r="L11" s="9"/>
    </row>
    <row r="12" spans="2:12" x14ac:dyDescent="0.25">
      <c r="B12" s="9"/>
      <c r="C12" s="9"/>
      <c r="D12" s="14" t="s">
        <v>38</v>
      </c>
      <c r="E12" s="9" t="s">
        <v>740</v>
      </c>
      <c r="F12" s="93">
        <v>0.54200000000000004</v>
      </c>
      <c r="G12" s="140">
        <v>0.54200000000000004</v>
      </c>
      <c r="H12" s="166" t="s">
        <v>1131</v>
      </c>
      <c r="I12" s="167" t="s">
        <v>1129</v>
      </c>
      <c r="J12" s="178" t="s">
        <v>1173</v>
      </c>
      <c r="K12" s="9" t="s">
        <v>1062</v>
      </c>
      <c r="L12" s="9"/>
    </row>
    <row r="13" spans="2:12" x14ac:dyDescent="0.25">
      <c r="B13" s="9"/>
      <c r="C13" s="9"/>
      <c r="D13" s="14" t="s">
        <v>165</v>
      </c>
      <c r="E13" s="9"/>
      <c r="F13" s="52">
        <v>0.318</v>
      </c>
      <c r="G13" s="52">
        <v>0.318</v>
      </c>
      <c r="H13" s="166" t="s">
        <v>1131</v>
      </c>
      <c r="I13" s="167" t="s">
        <v>1129</v>
      </c>
      <c r="J13" s="178" t="s">
        <v>1173</v>
      </c>
      <c r="K13" s="9" t="s">
        <v>1062</v>
      </c>
      <c r="L13" s="9"/>
    </row>
    <row r="14" spans="2:12" x14ac:dyDescent="0.25">
      <c r="B14" s="9"/>
      <c r="C14" s="9"/>
      <c r="D14" s="14"/>
      <c r="E14" s="93" t="s">
        <v>93</v>
      </c>
      <c r="F14" s="44">
        <f>SUM(F9:F13)</f>
        <v>2.1379999999999999</v>
      </c>
      <c r="G14" s="44">
        <f>SUM(G9:G13)</f>
        <v>2.1379999999999999</v>
      </c>
      <c r="H14" s="166"/>
      <c r="I14" s="9"/>
      <c r="J14" s="140"/>
      <c r="K14" s="9"/>
      <c r="L14" s="9"/>
    </row>
    <row r="15" spans="2:12" x14ac:dyDescent="0.25">
      <c r="B15" s="9"/>
      <c r="C15" s="9"/>
      <c r="D15" s="35" t="s">
        <v>741</v>
      </c>
      <c r="E15" s="9" t="s">
        <v>742</v>
      </c>
      <c r="F15" s="53">
        <v>5.1980000000000004</v>
      </c>
      <c r="G15" s="53">
        <v>5.1980000000000004</v>
      </c>
      <c r="H15" s="166" t="s">
        <v>1131</v>
      </c>
      <c r="I15" s="167" t="s">
        <v>1129</v>
      </c>
      <c r="J15" s="178" t="s">
        <v>1173</v>
      </c>
      <c r="K15" s="9" t="s">
        <v>1062</v>
      </c>
      <c r="L15" s="9"/>
    </row>
    <row r="16" spans="2:12" x14ac:dyDescent="0.25">
      <c r="B16" s="9"/>
      <c r="C16" s="9"/>
      <c r="D16" s="58" t="s">
        <v>743</v>
      </c>
      <c r="E16" s="9"/>
      <c r="F16" s="9"/>
      <c r="G16" s="9"/>
      <c r="H16" s="166"/>
      <c r="I16" s="9"/>
      <c r="J16" s="9"/>
      <c r="K16" s="9"/>
      <c r="L16" s="9"/>
    </row>
    <row r="17" spans="2:12" x14ac:dyDescent="0.25">
      <c r="B17" s="9"/>
      <c r="C17" s="9"/>
      <c r="D17" s="14" t="s">
        <v>644</v>
      </c>
      <c r="E17" s="9" t="s">
        <v>752</v>
      </c>
      <c r="F17" s="52">
        <v>0.59099999999999997</v>
      </c>
      <c r="G17" s="52">
        <v>0.59099999999999997</v>
      </c>
      <c r="H17" s="166">
        <v>2</v>
      </c>
      <c r="I17" s="167" t="s">
        <v>1128</v>
      </c>
      <c r="J17" s="178" t="s">
        <v>1173</v>
      </c>
      <c r="K17" s="9" t="s">
        <v>1061</v>
      </c>
      <c r="L17" s="9"/>
    </row>
    <row r="18" spans="2:12" x14ac:dyDescent="0.25">
      <c r="B18" s="9"/>
      <c r="C18" s="9"/>
      <c r="D18" s="14" t="s">
        <v>538</v>
      </c>
      <c r="E18" s="9" t="s">
        <v>744</v>
      </c>
      <c r="F18" s="93">
        <v>0.55800000000000005</v>
      </c>
      <c r="G18" s="140">
        <v>0.55800000000000005</v>
      </c>
      <c r="H18" s="166">
        <v>2</v>
      </c>
      <c r="I18" s="167" t="s">
        <v>1128</v>
      </c>
      <c r="J18" s="178" t="s">
        <v>1173</v>
      </c>
      <c r="K18" s="9" t="s">
        <v>1061</v>
      </c>
      <c r="L18" s="9"/>
    </row>
    <row r="19" spans="2:12" x14ac:dyDescent="0.25">
      <c r="B19" s="9"/>
      <c r="C19" s="9"/>
      <c r="D19" s="14" t="s">
        <v>37</v>
      </c>
      <c r="E19" s="9" t="s">
        <v>745</v>
      </c>
      <c r="F19" s="93">
        <v>0.499</v>
      </c>
      <c r="G19" s="140">
        <v>0.499</v>
      </c>
      <c r="H19" s="166">
        <v>2</v>
      </c>
      <c r="I19" s="167" t="s">
        <v>1128</v>
      </c>
      <c r="J19" s="178" t="s">
        <v>1173</v>
      </c>
      <c r="K19" s="9" t="s">
        <v>1061</v>
      </c>
      <c r="L19" s="9"/>
    </row>
    <row r="20" spans="2:12" x14ac:dyDescent="0.25">
      <c r="B20" s="9"/>
      <c r="C20" s="9"/>
      <c r="D20" s="14" t="s">
        <v>40</v>
      </c>
      <c r="E20" s="9" t="s">
        <v>746</v>
      </c>
      <c r="F20" s="93">
        <v>0.436</v>
      </c>
      <c r="G20" s="140">
        <v>0.436</v>
      </c>
      <c r="H20" s="166">
        <v>2</v>
      </c>
      <c r="I20" s="167" t="s">
        <v>1128</v>
      </c>
      <c r="J20" s="178" t="s">
        <v>1173</v>
      </c>
      <c r="K20" s="9" t="s">
        <v>1061</v>
      </c>
      <c r="L20" s="9"/>
    </row>
    <row r="21" spans="2:12" x14ac:dyDescent="0.25">
      <c r="B21" s="9"/>
      <c r="C21" s="9"/>
      <c r="D21" s="14" t="s">
        <v>42</v>
      </c>
      <c r="E21" s="9" t="s">
        <v>747</v>
      </c>
      <c r="F21" s="93">
        <v>0.38200000000000001</v>
      </c>
      <c r="G21" s="140">
        <v>0.38200000000000001</v>
      </c>
      <c r="H21" s="166">
        <v>2</v>
      </c>
      <c r="I21" s="167" t="s">
        <v>1128</v>
      </c>
      <c r="J21" s="178" t="s">
        <v>1173</v>
      </c>
      <c r="K21" s="9" t="s">
        <v>1061</v>
      </c>
      <c r="L21" s="9"/>
    </row>
    <row r="22" spans="2:12" x14ac:dyDescent="0.25">
      <c r="B22" s="9"/>
      <c r="C22" s="9"/>
      <c r="D22" s="14" t="s">
        <v>43</v>
      </c>
      <c r="E22" s="9" t="s">
        <v>748</v>
      </c>
      <c r="F22" s="93">
        <v>0.34899999999999998</v>
      </c>
      <c r="G22" s="140">
        <v>0.34899999999999998</v>
      </c>
      <c r="H22" s="166">
        <v>2</v>
      </c>
      <c r="I22" s="167" t="s">
        <v>1128</v>
      </c>
      <c r="J22" s="178" t="s">
        <v>1173</v>
      </c>
      <c r="K22" s="9" t="s">
        <v>1061</v>
      </c>
      <c r="L22" s="9"/>
    </row>
    <row r="23" spans="2:12" x14ac:dyDescent="0.25">
      <c r="B23" s="9"/>
      <c r="C23" s="9"/>
      <c r="D23" s="14" t="s">
        <v>44</v>
      </c>
      <c r="E23" s="9" t="s">
        <v>749</v>
      </c>
      <c r="F23" s="93">
        <v>0.308</v>
      </c>
      <c r="G23" s="140">
        <v>0.308</v>
      </c>
      <c r="H23" s="166">
        <v>2</v>
      </c>
      <c r="I23" s="167" t="s">
        <v>1128</v>
      </c>
      <c r="J23" s="178" t="s">
        <v>1173</v>
      </c>
      <c r="K23" s="9" t="s">
        <v>1061</v>
      </c>
      <c r="L23" s="9"/>
    </row>
    <row r="24" spans="2:12" x14ac:dyDescent="0.25">
      <c r="B24" s="9"/>
      <c r="C24" s="9"/>
      <c r="D24" s="14" t="s">
        <v>765</v>
      </c>
      <c r="E24" s="9" t="s">
        <v>750</v>
      </c>
      <c r="F24" s="93">
        <v>8.2000000000000003E-2</v>
      </c>
      <c r="G24" s="140">
        <v>8.2000000000000003E-2</v>
      </c>
      <c r="H24" s="166">
        <v>2</v>
      </c>
      <c r="I24" s="167" t="s">
        <v>1128</v>
      </c>
      <c r="J24" s="178" t="s">
        <v>1173</v>
      </c>
      <c r="K24" s="9" t="s">
        <v>1061</v>
      </c>
      <c r="L24" s="9"/>
    </row>
    <row r="25" spans="2:12" x14ac:dyDescent="0.25">
      <c r="B25" s="9"/>
      <c r="C25" s="9"/>
      <c r="D25" s="14" t="s">
        <v>38</v>
      </c>
      <c r="E25" s="9" t="s">
        <v>751</v>
      </c>
      <c r="F25" s="93">
        <v>4.7E-2</v>
      </c>
      <c r="G25" s="140">
        <v>4.7E-2</v>
      </c>
      <c r="H25" s="166">
        <v>2</v>
      </c>
      <c r="I25" s="167" t="s">
        <v>1128</v>
      </c>
      <c r="J25" s="178" t="s">
        <v>1173</v>
      </c>
      <c r="K25" s="9" t="s">
        <v>1061</v>
      </c>
      <c r="L25" s="9"/>
    </row>
    <row r="26" spans="2:12" x14ac:dyDescent="0.25">
      <c r="B26" s="9"/>
      <c r="C26" s="9"/>
      <c r="D26" s="14" t="s">
        <v>165</v>
      </c>
      <c r="E26" s="9"/>
      <c r="F26" s="93">
        <v>0.91900000000000004</v>
      </c>
      <c r="G26" s="140">
        <v>0.91900000000000004</v>
      </c>
      <c r="H26" s="166">
        <v>2</v>
      </c>
      <c r="I26" s="167" t="s">
        <v>1128</v>
      </c>
      <c r="J26" s="178" t="s">
        <v>1173</v>
      </c>
      <c r="K26" s="9" t="s">
        <v>1061</v>
      </c>
      <c r="L26" s="9"/>
    </row>
    <row r="27" spans="2:12" x14ac:dyDescent="0.25">
      <c r="B27" s="9"/>
      <c r="C27" s="9"/>
      <c r="D27" s="14"/>
      <c r="E27" s="93" t="s">
        <v>93</v>
      </c>
      <c r="F27" s="44">
        <f>SUM(F17:F26)</f>
        <v>4.1710000000000003</v>
      </c>
      <c r="G27" s="44">
        <f>SUM(G17:G26)</f>
        <v>4.1710000000000003</v>
      </c>
      <c r="H27" s="166"/>
      <c r="I27" s="9"/>
      <c r="J27" s="9"/>
      <c r="K27" s="9"/>
      <c r="L27" s="9"/>
    </row>
    <row r="28" spans="2:12" x14ac:dyDescent="0.25">
      <c r="B28" s="9"/>
      <c r="C28" s="9"/>
      <c r="D28" s="35" t="s">
        <v>753</v>
      </c>
      <c r="E28" s="9" t="s">
        <v>754</v>
      </c>
      <c r="F28" s="53">
        <v>6.2110000000000003</v>
      </c>
      <c r="G28" s="53">
        <v>6.2110000000000003</v>
      </c>
      <c r="H28" s="166" t="s">
        <v>1131</v>
      </c>
      <c r="I28" s="167" t="s">
        <v>1129</v>
      </c>
      <c r="J28" s="178" t="s">
        <v>1173</v>
      </c>
      <c r="K28" s="9" t="s">
        <v>1062</v>
      </c>
      <c r="L28" s="127"/>
    </row>
    <row r="29" spans="2:12" x14ac:dyDescent="0.25">
      <c r="B29" s="9"/>
      <c r="C29" s="9"/>
      <c r="D29" s="58" t="s">
        <v>755</v>
      </c>
      <c r="E29" s="9"/>
      <c r="F29" s="9"/>
      <c r="G29" s="9"/>
      <c r="H29" s="166"/>
      <c r="I29" s="9"/>
      <c r="J29" s="9"/>
      <c r="K29" s="9"/>
      <c r="L29" s="127"/>
    </row>
    <row r="30" spans="2:12" x14ac:dyDescent="0.25">
      <c r="B30" s="9"/>
      <c r="C30" s="9"/>
      <c r="D30" s="14" t="s">
        <v>763</v>
      </c>
      <c r="E30" s="9" t="s">
        <v>756</v>
      </c>
      <c r="F30" s="93">
        <v>0.16900000000000001</v>
      </c>
      <c r="G30" s="140">
        <v>0.16900000000000001</v>
      </c>
      <c r="H30" s="166">
        <v>2</v>
      </c>
      <c r="I30" s="167" t="s">
        <v>1128</v>
      </c>
      <c r="J30" s="178" t="s">
        <v>1173</v>
      </c>
      <c r="K30" s="9" t="s">
        <v>1061</v>
      </c>
      <c r="L30" s="127"/>
    </row>
    <row r="31" spans="2:12" x14ac:dyDescent="0.25">
      <c r="B31" s="9"/>
      <c r="C31" s="9"/>
      <c r="D31" s="14" t="s">
        <v>608</v>
      </c>
      <c r="E31" s="9" t="s">
        <v>757</v>
      </c>
      <c r="F31" s="93">
        <v>0.42799999999999999</v>
      </c>
      <c r="G31" s="140">
        <v>0.42799999999999999</v>
      </c>
      <c r="H31" s="166">
        <v>2</v>
      </c>
      <c r="I31" s="167" t="s">
        <v>1128</v>
      </c>
      <c r="J31" s="178" t="s">
        <v>1173</v>
      </c>
      <c r="K31" s="9" t="s">
        <v>1061</v>
      </c>
      <c r="L31" s="127"/>
    </row>
    <row r="32" spans="2:12" x14ac:dyDescent="0.25">
      <c r="B32" s="9"/>
      <c r="C32" s="9"/>
      <c r="D32" s="14" t="s">
        <v>165</v>
      </c>
      <c r="E32" s="9"/>
      <c r="F32" s="93">
        <v>0.112</v>
      </c>
      <c r="G32" s="140">
        <v>0.112</v>
      </c>
      <c r="H32" s="166">
        <v>2</v>
      </c>
      <c r="I32" s="167" t="s">
        <v>1128</v>
      </c>
      <c r="J32" s="178" t="s">
        <v>1173</v>
      </c>
      <c r="K32" s="9" t="s">
        <v>1061</v>
      </c>
      <c r="L32" s="127"/>
    </row>
    <row r="33" spans="2:12" x14ac:dyDescent="0.25">
      <c r="B33" s="9"/>
      <c r="C33" s="9"/>
      <c r="D33" s="14"/>
      <c r="E33" s="93" t="s">
        <v>93</v>
      </c>
      <c r="F33" s="44">
        <f>SUM(F30:F32)</f>
        <v>0.70899999999999996</v>
      </c>
      <c r="G33" s="44">
        <f>SUM(G30:G32)</f>
        <v>0.70899999999999996</v>
      </c>
      <c r="H33" s="9"/>
      <c r="I33" s="9"/>
      <c r="J33" s="9"/>
      <c r="K33" s="9"/>
      <c r="L33" s="9"/>
    </row>
    <row r="35" spans="2:12" x14ac:dyDescent="0.25">
      <c r="B35" s="133" t="s">
        <v>33</v>
      </c>
      <c r="C35" s="133"/>
      <c r="D35" s="133"/>
      <c r="E35" s="133"/>
      <c r="F35" s="133"/>
      <c r="G35" s="133"/>
      <c r="H35" s="133"/>
      <c r="I35" s="133"/>
      <c r="J35" s="133"/>
      <c r="K35" s="133"/>
      <c r="L35" s="133"/>
    </row>
    <row r="38" spans="2:12" ht="15.75" thickBot="1" x14ac:dyDescent="0.3"/>
    <row r="39" spans="2:12" ht="19.5" thickBot="1" x14ac:dyDescent="0.3">
      <c r="B39" s="188" t="s">
        <v>21</v>
      </c>
      <c r="C39" s="189"/>
      <c r="D39" s="189"/>
      <c r="E39" s="189"/>
      <c r="F39" s="189"/>
      <c r="G39" s="189"/>
      <c r="H39" s="189"/>
      <c r="I39" s="189"/>
      <c r="J39" s="189"/>
      <c r="K39" s="189"/>
      <c r="L39" s="190"/>
    </row>
    <row r="40" spans="2:12" x14ac:dyDescent="0.25">
      <c r="B40" s="191" t="s">
        <v>22</v>
      </c>
      <c r="C40" s="192"/>
      <c r="D40" s="192"/>
      <c r="E40" s="192"/>
      <c r="F40" s="192"/>
      <c r="G40" s="192"/>
      <c r="H40" s="192"/>
      <c r="I40" s="192" t="s">
        <v>1123</v>
      </c>
      <c r="J40" s="192"/>
      <c r="K40" s="192"/>
      <c r="L40" s="193"/>
    </row>
    <row r="41" spans="2:12" x14ac:dyDescent="0.25">
      <c r="B41" s="194"/>
      <c r="C41" s="195"/>
      <c r="D41" s="195"/>
      <c r="E41" s="195"/>
      <c r="F41" s="195"/>
      <c r="G41" s="195"/>
      <c r="H41" s="195"/>
      <c r="I41" s="195"/>
      <c r="J41" s="195"/>
      <c r="K41" s="195"/>
      <c r="L41" s="196"/>
    </row>
    <row r="42" spans="2:12" ht="15.75" thickBot="1" x14ac:dyDescent="0.3">
      <c r="B42" s="197" t="s">
        <v>32</v>
      </c>
      <c r="C42" s="198"/>
      <c r="D42" s="198"/>
      <c r="E42" s="198" t="s">
        <v>113</v>
      </c>
      <c r="F42" s="198"/>
      <c r="G42" s="198"/>
      <c r="H42" s="198"/>
      <c r="I42" s="198"/>
      <c r="J42" s="198" t="s">
        <v>114</v>
      </c>
      <c r="K42" s="198"/>
      <c r="L42" s="199"/>
    </row>
    <row r="43" spans="2:12" ht="30" customHeight="1" thickBot="1" x14ac:dyDescent="0.3">
      <c r="B43" s="19" t="s">
        <v>14</v>
      </c>
      <c r="C43" s="20" t="s">
        <v>15</v>
      </c>
      <c r="D43" s="20" t="s">
        <v>66</v>
      </c>
      <c r="E43" s="20" t="s">
        <v>67</v>
      </c>
      <c r="F43" s="141" t="s">
        <v>1115</v>
      </c>
      <c r="G43" s="141" t="s">
        <v>1116</v>
      </c>
      <c r="H43" s="20" t="s">
        <v>16</v>
      </c>
      <c r="I43" s="20" t="s">
        <v>17</v>
      </c>
      <c r="J43" s="20" t="s">
        <v>18</v>
      </c>
      <c r="K43" s="20" t="s">
        <v>19</v>
      </c>
      <c r="L43" s="21" t="s">
        <v>20</v>
      </c>
    </row>
    <row r="44" spans="2:12" x14ac:dyDescent="0.25">
      <c r="B44" s="10"/>
      <c r="C44" s="10"/>
      <c r="D44" s="55" t="s">
        <v>759</v>
      </c>
      <c r="E44" s="10"/>
      <c r="F44" s="10"/>
      <c r="G44" s="10"/>
      <c r="H44" s="10"/>
      <c r="I44" s="10"/>
      <c r="J44" s="10"/>
      <c r="K44" s="10"/>
      <c r="L44" s="10"/>
    </row>
    <row r="45" spans="2:12" x14ac:dyDescent="0.25">
      <c r="B45" s="9"/>
      <c r="C45" s="9"/>
      <c r="D45" s="35" t="s">
        <v>760</v>
      </c>
      <c r="E45" s="9" t="s">
        <v>761</v>
      </c>
      <c r="F45" s="53">
        <v>9.2430000000000003</v>
      </c>
      <c r="G45" s="53">
        <v>9.2430000000000003</v>
      </c>
      <c r="H45" s="166" t="s">
        <v>1131</v>
      </c>
      <c r="I45" s="167" t="s">
        <v>1129</v>
      </c>
      <c r="J45" s="178" t="s">
        <v>1173</v>
      </c>
      <c r="K45" s="9" t="s">
        <v>1062</v>
      </c>
      <c r="L45" s="9"/>
    </row>
    <row r="46" spans="2:12" x14ac:dyDescent="0.25">
      <c r="B46" s="9"/>
      <c r="C46" s="9"/>
      <c r="D46" s="58" t="s">
        <v>762</v>
      </c>
      <c r="E46" s="9"/>
      <c r="F46" s="93"/>
      <c r="G46" s="140"/>
      <c r="H46" s="166"/>
      <c r="I46" s="9"/>
      <c r="J46" s="9"/>
      <c r="K46" s="9"/>
      <c r="L46" s="9"/>
    </row>
    <row r="47" spans="2:12" x14ac:dyDescent="0.25">
      <c r="B47" s="9"/>
      <c r="C47" s="9"/>
      <c r="D47" s="14" t="s">
        <v>764</v>
      </c>
      <c r="E47" s="9" t="s">
        <v>766</v>
      </c>
      <c r="F47" s="93">
        <v>0.495</v>
      </c>
      <c r="G47" s="140">
        <v>0.495</v>
      </c>
      <c r="H47" s="166">
        <v>2</v>
      </c>
      <c r="I47" s="167" t="s">
        <v>1128</v>
      </c>
      <c r="J47" s="178" t="s">
        <v>1173</v>
      </c>
      <c r="K47" s="9" t="s">
        <v>1061</v>
      </c>
      <c r="L47" s="9"/>
    </row>
    <row r="48" spans="2:12" x14ac:dyDescent="0.25">
      <c r="B48" s="9"/>
      <c r="C48" s="9"/>
      <c r="D48" s="14" t="s">
        <v>765</v>
      </c>
      <c r="E48" s="9" t="s">
        <v>767</v>
      </c>
      <c r="F48" s="93">
        <v>0.42599999999999999</v>
      </c>
      <c r="G48" s="140">
        <v>0.42599999999999999</v>
      </c>
      <c r="H48" s="166">
        <v>2</v>
      </c>
      <c r="I48" s="167" t="s">
        <v>1128</v>
      </c>
      <c r="J48" s="178" t="s">
        <v>1173</v>
      </c>
      <c r="K48" s="9" t="s">
        <v>1061</v>
      </c>
      <c r="L48" s="9"/>
    </row>
    <row r="49" spans="2:12" x14ac:dyDescent="0.25">
      <c r="B49" s="9"/>
      <c r="C49" s="9"/>
      <c r="D49" s="14" t="s">
        <v>38</v>
      </c>
      <c r="E49" s="9" t="s">
        <v>767</v>
      </c>
      <c r="F49" s="93">
        <v>0.42599999999999999</v>
      </c>
      <c r="G49" s="140">
        <v>0.42599999999999999</v>
      </c>
      <c r="H49" s="166">
        <v>2</v>
      </c>
      <c r="I49" s="167" t="s">
        <v>1128</v>
      </c>
      <c r="J49" s="178" t="s">
        <v>1173</v>
      </c>
      <c r="K49" s="9" t="s">
        <v>1061</v>
      </c>
      <c r="L49" s="9"/>
    </row>
    <row r="50" spans="2:12" x14ac:dyDescent="0.25">
      <c r="B50" s="9"/>
      <c r="C50" s="9"/>
      <c r="D50" s="14" t="s">
        <v>165</v>
      </c>
      <c r="E50" s="9"/>
      <c r="F50" s="93">
        <v>0.29899999999999999</v>
      </c>
      <c r="G50" s="140">
        <v>0.29899999999999999</v>
      </c>
      <c r="H50" s="166">
        <v>2</v>
      </c>
      <c r="I50" s="167" t="s">
        <v>1128</v>
      </c>
      <c r="J50" s="178" t="s">
        <v>1173</v>
      </c>
      <c r="K50" s="9" t="s">
        <v>1061</v>
      </c>
      <c r="L50" s="9"/>
    </row>
    <row r="51" spans="2:12" x14ac:dyDescent="0.25">
      <c r="B51" s="9"/>
      <c r="C51" s="9"/>
      <c r="D51" s="14"/>
      <c r="E51" s="93" t="s">
        <v>93</v>
      </c>
      <c r="F51" s="44">
        <f>SUM(F47:F50)</f>
        <v>1.6459999999999999</v>
      </c>
      <c r="G51" s="44">
        <f>SUM(G47:G50)</f>
        <v>1.6459999999999999</v>
      </c>
      <c r="H51" s="166"/>
      <c r="I51" s="9"/>
      <c r="J51" s="9"/>
      <c r="K51" s="9"/>
      <c r="L51" s="9"/>
    </row>
    <row r="52" spans="2:12" x14ac:dyDescent="0.25">
      <c r="B52" s="9"/>
      <c r="C52" s="9"/>
      <c r="D52" s="35" t="s">
        <v>768</v>
      </c>
      <c r="E52" s="9" t="s">
        <v>769</v>
      </c>
      <c r="F52" s="53">
        <v>6.3129999999999997</v>
      </c>
      <c r="G52" s="53">
        <v>6.3129999999999997</v>
      </c>
      <c r="H52" s="166" t="s">
        <v>1131</v>
      </c>
      <c r="I52" s="167" t="s">
        <v>1129</v>
      </c>
      <c r="J52" s="178" t="s">
        <v>1173</v>
      </c>
      <c r="K52" s="9" t="s">
        <v>1062</v>
      </c>
      <c r="L52" s="9"/>
    </row>
    <row r="53" spans="2:12" x14ac:dyDescent="0.25">
      <c r="B53" s="9"/>
      <c r="C53" s="9"/>
      <c r="D53" s="58" t="s">
        <v>770</v>
      </c>
      <c r="E53" s="9"/>
      <c r="F53" s="93"/>
      <c r="G53" s="140"/>
      <c r="H53" s="166"/>
      <c r="I53" s="9"/>
      <c r="J53" s="9"/>
      <c r="K53" s="9"/>
      <c r="L53" s="9"/>
    </row>
    <row r="54" spans="2:12" x14ac:dyDescent="0.25">
      <c r="B54" s="9"/>
      <c r="C54" s="9"/>
      <c r="D54" s="14" t="s">
        <v>764</v>
      </c>
      <c r="E54" s="9" t="s">
        <v>771</v>
      </c>
      <c r="F54" s="52">
        <v>0.28999999999999998</v>
      </c>
      <c r="G54" s="52">
        <v>0.28999999999999998</v>
      </c>
      <c r="H54" s="166">
        <v>2</v>
      </c>
      <c r="I54" s="167" t="s">
        <v>1128</v>
      </c>
      <c r="J54" s="178" t="s">
        <v>1173</v>
      </c>
      <c r="K54" s="9" t="s">
        <v>1061</v>
      </c>
      <c r="L54" s="9"/>
    </row>
    <row r="55" spans="2:12" x14ac:dyDescent="0.25">
      <c r="B55" s="9"/>
      <c r="C55" s="9"/>
      <c r="D55" s="14" t="s">
        <v>36</v>
      </c>
      <c r="E55" s="9" t="s">
        <v>772</v>
      </c>
      <c r="F55" s="93">
        <v>9.0999999999999998E-2</v>
      </c>
      <c r="G55" s="140">
        <v>9.0999999999999998E-2</v>
      </c>
      <c r="H55" s="166">
        <v>2</v>
      </c>
      <c r="I55" s="167" t="s">
        <v>1128</v>
      </c>
      <c r="J55" s="178" t="s">
        <v>1173</v>
      </c>
      <c r="K55" s="9" t="s">
        <v>1061</v>
      </c>
      <c r="L55" s="9"/>
    </row>
    <row r="56" spans="2:12" x14ac:dyDescent="0.25">
      <c r="B56" s="9"/>
      <c r="C56" s="9"/>
      <c r="D56" s="14" t="s">
        <v>765</v>
      </c>
      <c r="E56" s="9" t="s">
        <v>771</v>
      </c>
      <c r="F56" s="52">
        <v>0.28999999999999998</v>
      </c>
      <c r="G56" s="52">
        <v>0.28999999999999998</v>
      </c>
      <c r="H56" s="166">
        <v>2</v>
      </c>
      <c r="I56" s="167" t="s">
        <v>1128</v>
      </c>
      <c r="J56" s="178" t="s">
        <v>1173</v>
      </c>
      <c r="K56" s="9" t="s">
        <v>1061</v>
      </c>
      <c r="L56" s="9"/>
    </row>
    <row r="57" spans="2:12" x14ac:dyDescent="0.25">
      <c r="B57" s="9"/>
      <c r="C57" s="9"/>
      <c r="D57" s="14" t="s">
        <v>165</v>
      </c>
      <c r="E57" s="9"/>
      <c r="F57" s="52">
        <v>0.15</v>
      </c>
      <c r="G57" s="52">
        <v>0.15</v>
      </c>
      <c r="H57" s="166">
        <v>2</v>
      </c>
      <c r="I57" s="167" t="s">
        <v>1128</v>
      </c>
      <c r="J57" s="178" t="s">
        <v>1173</v>
      </c>
      <c r="K57" s="9" t="s">
        <v>1061</v>
      </c>
      <c r="L57" s="9"/>
    </row>
    <row r="58" spans="2:12" x14ac:dyDescent="0.25">
      <c r="B58" s="9"/>
      <c r="C58" s="9"/>
      <c r="D58" s="14"/>
      <c r="E58" s="93" t="s">
        <v>93</v>
      </c>
      <c r="F58" s="44">
        <f>SUM(F54:F57)</f>
        <v>0.82100000000000006</v>
      </c>
      <c r="G58" s="44">
        <f>SUM(G54:G57)</f>
        <v>0.82100000000000006</v>
      </c>
      <c r="H58" s="166"/>
      <c r="I58" s="9"/>
      <c r="J58" s="9"/>
      <c r="K58" s="9"/>
      <c r="L58" s="9"/>
    </row>
    <row r="59" spans="2:12" x14ac:dyDescent="0.25">
      <c r="B59" s="9"/>
      <c r="C59" s="9"/>
      <c r="D59" s="35" t="s">
        <v>793</v>
      </c>
      <c r="E59" s="9" t="s">
        <v>773</v>
      </c>
      <c r="F59" s="53">
        <v>3.4510000000000001</v>
      </c>
      <c r="G59" s="53">
        <v>3.4510000000000001</v>
      </c>
      <c r="H59" s="166">
        <v>2</v>
      </c>
      <c r="I59" s="167" t="s">
        <v>1128</v>
      </c>
      <c r="J59" s="178" t="s">
        <v>1173</v>
      </c>
      <c r="K59" s="9" t="s">
        <v>1061</v>
      </c>
      <c r="L59" s="9"/>
    </row>
    <row r="60" spans="2:12" x14ac:dyDescent="0.25">
      <c r="B60" s="9"/>
      <c r="C60" s="9"/>
      <c r="D60" s="58" t="s">
        <v>774</v>
      </c>
      <c r="E60" s="179"/>
      <c r="F60" s="176"/>
      <c r="G60" s="176"/>
      <c r="H60" s="166"/>
      <c r="I60" s="9"/>
      <c r="J60" s="140"/>
      <c r="K60" s="9"/>
      <c r="L60" s="177"/>
    </row>
    <row r="61" spans="2:12" x14ac:dyDescent="0.25">
      <c r="B61" s="9"/>
      <c r="C61" s="9"/>
      <c r="D61" s="14" t="s">
        <v>764</v>
      </c>
      <c r="E61" s="126" t="s">
        <v>1183</v>
      </c>
      <c r="F61" s="182">
        <v>0.19900000000000001</v>
      </c>
      <c r="G61" s="183">
        <v>0.19900000000000001</v>
      </c>
      <c r="H61" s="183">
        <v>2</v>
      </c>
      <c r="I61" s="167" t="s">
        <v>1128</v>
      </c>
      <c r="J61" s="183" t="s">
        <v>1173</v>
      </c>
      <c r="K61" s="9" t="s">
        <v>1061</v>
      </c>
      <c r="L61" s="177"/>
    </row>
    <row r="62" spans="2:12" x14ac:dyDescent="0.25">
      <c r="B62" s="9"/>
      <c r="C62" s="9"/>
      <c r="D62" s="14" t="s">
        <v>37</v>
      </c>
      <c r="E62" s="126" t="s">
        <v>1184</v>
      </c>
      <c r="F62" s="52">
        <v>0.26</v>
      </c>
      <c r="G62" s="52">
        <v>0.26</v>
      </c>
      <c r="H62" s="183">
        <v>2</v>
      </c>
      <c r="I62" s="167" t="s">
        <v>1128</v>
      </c>
      <c r="J62" s="183" t="s">
        <v>1173</v>
      </c>
      <c r="K62" s="9" t="s">
        <v>1061</v>
      </c>
      <c r="L62" s="177"/>
    </row>
    <row r="63" spans="2:12" x14ac:dyDescent="0.25">
      <c r="B63" s="9"/>
      <c r="C63" s="9"/>
      <c r="D63" s="14" t="s">
        <v>802</v>
      </c>
      <c r="E63" s="126" t="s">
        <v>1185</v>
      </c>
      <c r="F63" s="52">
        <v>9.6000000000000002E-2</v>
      </c>
      <c r="G63" s="52">
        <v>9.6000000000000002E-2</v>
      </c>
      <c r="H63" s="183">
        <v>2</v>
      </c>
      <c r="I63" s="167" t="s">
        <v>1128</v>
      </c>
      <c r="J63" s="183" t="s">
        <v>1173</v>
      </c>
      <c r="K63" s="9" t="s">
        <v>1061</v>
      </c>
      <c r="L63" s="177"/>
    </row>
    <row r="64" spans="2:12" x14ac:dyDescent="0.25">
      <c r="B64" s="9"/>
      <c r="C64" s="9"/>
      <c r="D64" s="14" t="s">
        <v>40</v>
      </c>
      <c r="E64" s="126" t="s">
        <v>1186</v>
      </c>
      <c r="F64" s="52">
        <v>0.28000000000000003</v>
      </c>
      <c r="G64" s="52">
        <v>0.28000000000000003</v>
      </c>
      <c r="H64" s="183">
        <v>2</v>
      </c>
      <c r="I64" s="167" t="s">
        <v>1128</v>
      </c>
      <c r="J64" s="183" t="s">
        <v>1173</v>
      </c>
      <c r="K64" s="9" t="s">
        <v>1061</v>
      </c>
      <c r="L64" s="177"/>
    </row>
    <row r="65" spans="2:12" x14ac:dyDescent="0.25">
      <c r="B65" s="9"/>
      <c r="C65" s="9"/>
      <c r="D65" s="14" t="s">
        <v>765</v>
      </c>
      <c r="E65" s="9" t="s">
        <v>1187</v>
      </c>
      <c r="F65" s="183">
        <v>0.17199999999999999</v>
      </c>
      <c r="G65" s="183">
        <v>0.17199999999999999</v>
      </c>
      <c r="H65" s="183">
        <v>2</v>
      </c>
      <c r="I65" s="167" t="s">
        <v>1128</v>
      </c>
      <c r="J65" s="183" t="s">
        <v>1173</v>
      </c>
      <c r="K65" s="9" t="s">
        <v>1061</v>
      </c>
      <c r="L65" s="9"/>
    </row>
    <row r="66" spans="2:12" x14ac:dyDescent="0.25">
      <c r="B66" s="9"/>
      <c r="C66" s="9"/>
      <c r="D66" s="14" t="s">
        <v>165</v>
      </c>
      <c r="E66" s="56"/>
      <c r="F66" s="183">
        <v>0.38500000000000001</v>
      </c>
      <c r="G66" s="183">
        <v>0.38500000000000001</v>
      </c>
      <c r="H66" s="183">
        <v>2</v>
      </c>
      <c r="I66" s="167" t="s">
        <v>1128</v>
      </c>
      <c r="J66" s="183" t="s">
        <v>1173</v>
      </c>
      <c r="K66" s="9" t="s">
        <v>1061</v>
      </c>
      <c r="L66" s="177"/>
    </row>
    <row r="67" spans="2:12" x14ac:dyDescent="0.25">
      <c r="B67" s="9"/>
      <c r="C67" s="9"/>
      <c r="D67" s="58"/>
      <c r="E67" s="183" t="s">
        <v>93</v>
      </c>
      <c r="F67" s="44">
        <f>SUM(F61:F66)</f>
        <v>1.3920000000000001</v>
      </c>
      <c r="G67" s="44">
        <f>SUM(G61:G66)</f>
        <v>1.3920000000000001</v>
      </c>
      <c r="H67" s="182"/>
      <c r="I67" s="9"/>
      <c r="J67" s="182"/>
      <c r="K67" s="9"/>
      <c r="L67" s="177"/>
    </row>
    <row r="68" spans="2:12" x14ac:dyDescent="0.25">
      <c r="B68" s="9"/>
      <c r="C68" s="9"/>
      <c r="D68" s="35" t="s">
        <v>794</v>
      </c>
      <c r="E68" s="9" t="s">
        <v>775</v>
      </c>
      <c r="F68" s="53">
        <v>5.1559999999999997</v>
      </c>
      <c r="G68" s="53">
        <v>5.1559999999999997</v>
      </c>
      <c r="H68" s="166" t="s">
        <v>1131</v>
      </c>
      <c r="I68" s="167" t="s">
        <v>1129</v>
      </c>
      <c r="J68" s="178" t="s">
        <v>1173</v>
      </c>
      <c r="K68" s="9" t="s">
        <v>1062</v>
      </c>
      <c r="L68" s="9"/>
    </row>
    <row r="69" spans="2:12" x14ac:dyDescent="0.25">
      <c r="B69" s="9"/>
      <c r="C69" s="9"/>
      <c r="D69" s="58" t="s">
        <v>795</v>
      </c>
      <c r="E69" s="9"/>
      <c r="F69" s="9"/>
      <c r="G69" s="9"/>
      <c r="H69" s="166"/>
      <c r="I69" s="9"/>
      <c r="J69" s="140"/>
      <c r="K69" s="9"/>
      <c r="L69" s="9"/>
    </row>
    <row r="70" spans="2:12" x14ac:dyDescent="0.25">
      <c r="B70" s="9"/>
      <c r="C70" s="9"/>
      <c r="D70" s="14" t="s">
        <v>764</v>
      </c>
      <c r="E70" s="9" t="s">
        <v>776</v>
      </c>
      <c r="F70" s="93">
        <v>0.254</v>
      </c>
      <c r="G70" s="140">
        <v>0.254</v>
      </c>
      <c r="H70" s="166" t="s">
        <v>1131</v>
      </c>
      <c r="I70" s="167" t="s">
        <v>1129</v>
      </c>
      <c r="J70" s="178" t="s">
        <v>1173</v>
      </c>
      <c r="K70" s="9" t="s">
        <v>1062</v>
      </c>
      <c r="L70" s="9"/>
    </row>
    <row r="71" spans="2:12" x14ac:dyDescent="0.25">
      <c r="B71" s="9"/>
      <c r="C71" s="9"/>
      <c r="D71" s="14" t="s">
        <v>36</v>
      </c>
      <c r="E71" s="9" t="s">
        <v>777</v>
      </c>
      <c r="F71" s="93">
        <v>0.152</v>
      </c>
      <c r="G71" s="140">
        <v>0.152</v>
      </c>
      <c r="H71" s="166" t="s">
        <v>1131</v>
      </c>
      <c r="I71" s="167" t="s">
        <v>1129</v>
      </c>
      <c r="J71" s="178" t="s">
        <v>1173</v>
      </c>
      <c r="K71" s="9" t="s">
        <v>1062</v>
      </c>
      <c r="L71" s="9"/>
    </row>
    <row r="72" spans="2:12" x14ac:dyDescent="0.25">
      <c r="B72" s="9"/>
      <c r="C72" s="9"/>
      <c r="D72" s="14" t="s">
        <v>765</v>
      </c>
      <c r="E72" s="9" t="s">
        <v>778</v>
      </c>
      <c r="F72" s="93">
        <v>0.17699999999999999</v>
      </c>
      <c r="G72" s="140">
        <v>0.17699999999999999</v>
      </c>
      <c r="H72" s="166" t="s">
        <v>1131</v>
      </c>
      <c r="I72" s="167" t="s">
        <v>1129</v>
      </c>
      <c r="J72" s="178" t="s">
        <v>1173</v>
      </c>
      <c r="K72" s="9" t="s">
        <v>1062</v>
      </c>
      <c r="L72" s="9"/>
    </row>
    <row r="73" spans="2:12" x14ac:dyDescent="0.25">
      <c r="B73" s="9"/>
      <c r="C73" s="9"/>
      <c r="D73" s="14" t="s">
        <v>779</v>
      </c>
      <c r="E73" s="9" t="s">
        <v>780</v>
      </c>
      <c r="F73" s="93">
        <v>8.6999999999999994E-2</v>
      </c>
      <c r="G73" s="140">
        <v>8.6999999999999994E-2</v>
      </c>
      <c r="H73" s="166" t="s">
        <v>1131</v>
      </c>
      <c r="I73" s="167" t="s">
        <v>1129</v>
      </c>
      <c r="J73" s="178" t="s">
        <v>1173</v>
      </c>
      <c r="K73" s="9" t="s">
        <v>1062</v>
      </c>
      <c r="L73" s="9"/>
    </row>
    <row r="74" spans="2:12" x14ac:dyDescent="0.25">
      <c r="B74" s="9"/>
      <c r="C74" s="9"/>
      <c r="D74" s="14" t="s">
        <v>38</v>
      </c>
      <c r="E74" s="9" t="s">
        <v>780</v>
      </c>
      <c r="F74" s="93">
        <v>8.6999999999999994E-2</v>
      </c>
      <c r="G74" s="140">
        <v>8.6999999999999994E-2</v>
      </c>
      <c r="H74" s="166" t="s">
        <v>1131</v>
      </c>
      <c r="I74" s="167" t="s">
        <v>1129</v>
      </c>
      <c r="J74" s="178" t="s">
        <v>1173</v>
      </c>
      <c r="K74" s="9" t="s">
        <v>1062</v>
      </c>
      <c r="L74" s="9"/>
    </row>
    <row r="75" spans="2:12" x14ac:dyDescent="0.25">
      <c r="B75" s="9"/>
      <c r="C75" s="9"/>
      <c r="D75" s="14" t="s">
        <v>165</v>
      </c>
      <c r="E75" s="9"/>
      <c r="F75" s="52">
        <v>0.122</v>
      </c>
      <c r="G75" s="52">
        <v>0.122</v>
      </c>
      <c r="H75" s="166" t="s">
        <v>1131</v>
      </c>
      <c r="I75" s="167" t="s">
        <v>1129</v>
      </c>
      <c r="J75" s="178" t="s">
        <v>1173</v>
      </c>
      <c r="K75" s="9" t="s">
        <v>1062</v>
      </c>
      <c r="L75" s="9"/>
    </row>
    <row r="76" spans="2:12" x14ac:dyDescent="0.25">
      <c r="B76" s="9"/>
      <c r="C76" s="9"/>
      <c r="D76" s="14"/>
      <c r="E76" s="93" t="s">
        <v>93</v>
      </c>
      <c r="F76" s="44">
        <f>SUM(F70:F75)</f>
        <v>0.87899999999999989</v>
      </c>
      <c r="G76" s="44">
        <f>SUM(G70:G75)</f>
        <v>0.87899999999999989</v>
      </c>
      <c r="H76" s="166"/>
      <c r="I76" s="9"/>
      <c r="J76" s="140"/>
      <c r="K76" s="9"/>
      <c r="L76" s="9"/>
    </row>
    <row r="77" spans="2:12" x14ac:dyDescent="0.25">
      <c r="B77" s="9"/>
      <c r="C77" s="9"/>
      <c r="D77" s="35" t="s">
        <v>796</v>
      </c>
      <c r="E77" s="9" t="s">
        <v>781</v>
      </c>
      <c r="F77" s="53">
        <v>0.34599999999999997</v>
      </c>
      <c r="G77" s="53">
        <v>0.34599999999999997</v>
      </c>
      <c r="H77" s="166" t="s">
        <v>1131</v>
      </c>
      <c r="I77" s="167" t="s">
        <v>1129</v>
      </c>
      <c r="J77" s="178" t="s">
        <v>1173</v>
      </c>
      <c r="K77" s="9" t="s">
        <v>1062</v>
      </c>
      <c r="L77" s="9"/>
    </row>
    <row r="78" spans="2:12" x14ac:dyDescent="0.25">
      <c r="B78" s="10"/>
      <c r="C78" s="10"/>
      <c r="D78" s="55" t="s">
        <v>1132</v>
      </c>
      <c r="E78" s="10"/>
      <c r="F78" s="10"/>
      <c r="G78" s="10"/>
      <c r="H78" s="166"/>
      <c r="I78" s="10"/>
      <c r="J78" s="18"/>
      <c r="K78" s="10"/>
      <c r="L78" s="10"/>
    </row>
    <row r="79" spans="2:12" x14ac:dyDescent="0.25">
      <c r="B79" s="9"/>
      <c r="C79" s="9"/>
      <c r="D79" s="35" t="s">
        <v>782</v>
      </c>
      <c r="E79" s="9" t="s">
        <v>783</v>
      </c>
      <c r="F79" s="53">
        <v>11.207000000000001</v>
      </c>
      <c r="G79" s="53">
        <v>11.207000000000001</v>
      </c>
      <c r="H79" s="166" t="s">
        <v>1131</v>
      </c>
      <c r="I79" s="167" t="s">
        <v>1129</v>
      </c>
      <c r="J79" s="178" t="s">
        <v>1173</v>
      </c>
      <c r="K79" s="9" t="s">
        <v>1062</v>
      </c>
      <c r="L79" s="9"/>
    </row>
    <row r="80" spans="2:12" x14ac:dyDescent="0.25">
      <c r="B80" s="9"/>
      <c r="C80" s="9"/>
      <c r="D80" s="58" t="s">
        <v>784</v>
      </c>
      <c r="E80" s="9"/>
      <c r="F80" s="9"/>
      <c r="G80" s="9"/>
      <c r="H80" s="166"/>
      <c r="I80" s="9"/>
      <c r="J80" s="140"/>
      <c r="K80" s="9"/>
      <c r="L80" s="9"/>
    </row>
    <row r="81" spans="2:12" x14ac:dyDescent="0.25">
      <c r="B81" s="9"/>
      <c r="C81" s="9"/>
      <c r="D81" s="14" t="s">
        <v>764</v>
      </c>
      <c r="E81" s="9" t="s">
        <v>785</v>
      </c>
      <c r="F81" s="93">
        <v>0.20300000000000001</v>
      </c>
      <c r="G81" s="140">
        <v>0.20300000000000001</v>
      </c>
      <c r="H81" s="166">
        <v>2</v>
      </c>
      <c r="I81" s="167" t="s">
        <v>1128</v>
      </c>
      <c r="J81" s="178" t="s">
        <v>1173</v>
      </c>
      <c r="K81" s="9" t="s">
        <v>1061</v>
      </c>
      <c r="L81" s="9"/>
    </row>
    <row r="82" spans="2:12" x14ac:dyDescent="0.25">
      <c r="B82" s="9"/>
      <c r="C82" s="9"/>
      <c r="D82" s="14" t="s">
        <v>765</v>
      </c>
      <c r="E82" s="9" t="s">
        <v>786</v>
      </c>
      <c r="F82" s="52">
        <v>0.13</v>
      </c>
      <c r="G82" s="52">
        <v>0.13</v>
      </c>
      <c r="H82" s="166">
        <v>2</v>
      </c>
      <c r="I82" s="167" t="s">
        <v>1128</v>
      </c>
      <c r="J82" s="178" t="s">
        <v>1173</v>
      </c>
      <c r="K82" s="9" t="s">
        <v>1061</v>
      </c>
      <c r="L82" s="9"/>
    </row>
    <row r="83" spans="2:12" x14ac:dyDescent="0.25">
      <c r="B83" s="9"/>
      <c r="C83" s="9"/>
      <c r="D83" s="14" t="s">
        <v>779</v>
      </c>
      <c r="E83" s="9" t="s">
        <v>787</v>
      </c>
      <c r="F83" s="52">
        <v>0.126</v>
      </c>
      <c r="G83" s="52">
        <v>0.126</v>
      </c>
      <c r="H83" s="166">
        <v>2</v>
      </c>
      <c r="I83" s="167" t="s">
        <v>1128</v>
      </c>
      <c r="J83" s="178" t="s">
        <v>1173</v>
      </c>
      <c r="K83" s="9" t="s">
        <v>1061</v>
      </c>
      <c r="L83" s="9"/>
    </row>
    <row r="84" spans="2:12" x14ac:dyDescent="0.25">
      <c r="B84" s="9"/>
      <c r="C84" s="9"/>
      <c r="D84" s="14" t="s">
        <v>165</v>
      </c>
      <c r="E84" s="9"/>
      <c r="F84" s="52">
        <v>0.193</v>
      </c>
      <c r="G84" s="52">
        <v>0.193</v>
      </c>
      <c r="H84" s="166">
        <v>2</v>
      </c>
      <c r="I84" s="167" t="s">
        <v>1128</v>
      </c>
      <c r="J84" s="178" t="s">
        <v>1173</v>
      </c>
      <c r="K84" s="9" t="s">
        <v>1061</v>
      </c>
      <c r="L84" s="9"/>
    </row>
    <row r="85" spans="2:12" x14ac:dyDescent="0.25">
      <c r="B85" s="9"/>
      <c r="C85" s="9"/>
      <c r="D85" s="14"/>
      <c r="E85" s="93" t="s">
        <v>93</v>
      </c>
      <c r="F85" s="44">
        <f>SUM(F81:F84)</f>
        <v>0.65200000000000002</v>
      </c>
      <c r="G85" s="44">
        <f>SUM(G81:G84)</f>
        <v>0.65200000000000002</v>
      </c>
      <c r="H85" s="166"/>
      <c r="I85" s="9"/>
      <c r="J85" s="140"/>
      <c r="K85" s="9"/>
      <c r="L85" s="9"/>
    </row>
    <row r="86" spans="2:12" x14ac:dyDescent="0.25">
      <c r="B86" s="9"/>
      <c r="C86" s="9"/>
      <c r="D86" s="35" t="s">
        <v>788</v>
      </c>
      <c r="E86" s="9" t="s">
        <v>789</v>
      </c>
      <c r="F86" s="53">
        <v>6.218</v>
      </c>
      <c r="G86" s="53">
        <v>6.218</v>
      </c>
      <c r="H86" s="166" t="s">
        <v>1131</v>
      </c>
      <c r="I86" s="167" t="s">
        <v>1129</v>
      </c>
      <c r="J86" s="178" t="s">
        <v>1173</v>
      </c>
      <c r="K86" s="9" t="s">
        <v>1062</v>
      </c>
      <c r="L86" s="9"/>
    </row>
    <row r="87" spans="2:12" x14ac:dyDescent="0.25">
      <c r="B87" s="9"/>
      <c r="C87" s="9"/>
      <c r="D87" s="35" t="s">
        <v>790</v>
      </c>
      <c r="E87" s="9" t="s">
        <v>791</v>
      </c>
      <c r="F87" s="53">
        <v>4.8170000000000002</v>
      </c>
      <c r="G87" s="53">
        <v>4.8170000000000002</v>
      </c>
      <c r="H87" s="166" t="s">
        <v>1131</v>
      </c>
      <c r="I87" s="167" t="s">
        <v>1129</v>
      </c>
      <c r="J87" s="178" t="s">
        <v>1173</v>
      </c>
      <c r="K87" s="9" t="s">
        <v>1062</v>
      </c>
      <c r="L87" s="9"/>
    </row>
    <row r="88" spans="2:12" ht="15.75" thickBot="1" x14ac:dyDescent="0.3">
      <c r="B88" s="9"/>
      <c r="C88" s="9"/>
      <c r="D88" s="9"/>
      <c r="E88" s="9"/>
      <c r="F88" s="9"/>
      <c r="G88" s="9"/>
      <c r="H88" s="166"/>
      <c r="I88" s="9"/>
      <c r="J88" s="9"/>
      <c r="K88" s="9"/>
      <c r="L88" s="9"/>
    </row>
    <row r="89" spans="2:12" ht="15.75" thickBot="1" x14ac:dyDescent="0.3">
      <c r="E89" s="97" t="s">
        <v>792</v>
      </c>
      <c r="F89" s="149">
        <f>SUM(F14:F15,F27:F28,F33,F45,F51:F52,F58:F59,F68,F76:F77,F79,F85:F87)</f>
        <v>69.175999999999988</v>
      </c>
      <c r="G89" s="149">
        <f>SUM(G14:G15,G27:G28,G33,G45,G51:G52,G58:G59,G68,G76:G77,G79,G85:G87)</f>
        <v>69.175999999999988</v>
      </c>
      <c r="H89" s="168" t="s">
        <v>1130</v>
      </c>
    </row>
    <row r="90" spans="2:12" x14ac:dyDescent="0.25">
      <c r="B90" s="133" t="s">
        <v>33</v>
      </c>
      <c r="C90" s="133"/>
      <c r="D90" s="133"/>
      <c r="E90" s="114" t="s">
        <v>1119</v>
      </c>
      <c r="F90" s="148">
        <f>SUM(F27,F33,F51,F58:F59,F85)</f>
        <v>11.45</v>
      </c>
      <c r="G90" s="148">
        <f>SUM(G27,G33,G51,G58:G59,G85)</f>
        <v>11.45</v>
      </c>
      <c r="H90" s="133"/>
      <c r="I90" s="133"/>
      <c r="J90" s="133"/>
      <c r="K90" s="133"/>
      <c r="L90" s="133"/>
    </row>
    <row r="91" spans="2:12" x14ac:dyDescent="0.25">
      <c r="E91" s="145" t="s">
        <v>1122</v>
      </c>
      <c r="F91" s="148">
        <f>F89-F90</f>
        <v>57.725999999999985</v>
      </c>
      <c r="G91" s="148">
        <f>G89-G90</f>
        <v>57.725999999999985</v>
      </c>
    </row>
    <row r="93" spans="2:12" x14ac:dyDescent="0.25">
      <c r="E93" s="114" t="s">
        <v>1164</v>
      </c>
      <c r="F93" s="138">
        <f>F27+F33+F51+F58+F59+F85</f>
        <v>11.45</v>
      </c>
      <c r="G93" s="138">
        <f>G27+G33+G51+G58+G59+G85</f>
        <v>11.45</v>
      </c>
      <c r="H93" t="s">
        <v>1166</v>
      </c>
    </row>
    <row r="94" spans="2:12" x14ac:dyDescent="0.25">
      <c r="E94" s="114" t="s">
        <v>1165</v>
      </c>
      <c r="F94" s="138">
        <f>F89-F93</f>
        <v>57.725999999999985</v>
      </c>
      <c r="G94" s="138">
        <f>G89-G93</f>
        <v>57.725999999999985</v>
      </c>
      <c r="H94" t="s">
        <v>1166</v>
      </c>
    </row>
  </sheetData>
  <mergeCells count="14">
    <mergeCell ref="B2:L2"/>
    <mergeCell ref="B3:H3"/>
    <mergeCell ref="I3:L3"/>
    <mergeCell ref="B4:L4"/>
    <mergeCell ref="B5:D5"/>
    <mergeCell ref="E5:I5"/>
    <mergeCell ref="J5:L5"/>
    <mergeCell ref="B39:L39"/>
    <mergeCell ref="B40:H40"/>
    <mergeCell ref="I40:L40"/>
    <mergeCell ref="B41:L41"/>
    <mergeCell ref="B42:D42"/>
    <mergeCell ref="E42:I42"/>
    <mergeCell ref="J42:L42"/>
  </mergeCells>
  <pageMargins left="0.7" right="0.7" top="0.78740157499999996" bottom="0.78740157499999996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01"/>
  <sheetViews>
    <sheetView topLeftCell="A68" zoomScaleNormal="100" workbookViewId="0">
      <selection activeCell="F101" sqref="F101"/>
    </sheetView>
  </sheetViews>
  <sheetFormatPr defaultRowHeight="15" x14ac:dyDescent="0.25"/>
  <cols>
    <col min="2" max="2" width="12.85546875" customWidth="1"/>
    <col min="3" max="3" width="12.7109375" customWidth="1"/>
    <col min="4" max="4" width="34.42578125" customWidth="1"/>
    <col min="5" max="5" width="17.7109375" customWidth="1"/>
    <col min="6" max="8" width="10.7109375" customWidth="1"/>
    <col min="9" max="9" width="24.28515625" customWidth="1"/>
    <col min="10" max="10" width="10.7109375" customWidth="1"/>
    <col min="11" max="11" width="18.7109375" customWidth="1"/>
    <col min="12" max="12" width="41.5703125" bestFit="1" customWidth="1"/>
  </cols>
  <sheetData>
    <row r="1" spans="2:12" ht="15.75" thickBot="1" x14ac:dyDescent="0.3"/>
    <row r="2" spans="2:12" ht="21" customHeight="1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23</v>
      </c>
      <c r="C5" s="198"/>
      <c r="D5" s="198"/>
      <c r="E5" s="198" t="s">
        <v>1169</v>
      </c>
      <c r="F5" s="198"/>
      <c r="G5" s="198"/>
      <c r="H5" s="198"/>
      <c r="I5" s="198"/>
      <c r="J5" s="198" t="s">
        <v>1170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</row>
    <row r="7" spans="2:12" ht="15" customHeight="1" x14ac:dyDescent="0.25">
      <c r="B7" s="81"/>
      <c r="C7" s="81"/>
      <c r="D7" s="49" t="s">
        <v>440</v>
      </c>
      <c r="E7" s="81"/>
      <c r="F7" s="81"/>
      <c r="G7" s="81"/>
      <c r="H7" s="81"/>
      <c r="I7" s="81"/>
      <c r="J7" s="81"/>
      <c r="K7" s="81"/>
      <c r="L7" s="81"/>
    </row>
    <row r="8" spans="2:12" x14ac:dyDescent="0.25">
      <c r="B8" s="10"/>
      <c r="C8" s="10"/>
      <c r="D8" s="13" t="s">
        <v>727</v>
      </c>
      <c r="E8" s="10" t="s">
        <v>34</v>
      </c>
      <c r="F8" s="157">
        <f>7.195*2</f>
        <v>14.39</v>
      </c>
      <c r="G8" s="157">
        <f>7.195*2</f>
        <v>14.39</v>
      </c>
      <c r="H8" s="166">
        <v>2</v>
      </c>
      <c r="I8" s="167" t="s">
        <v>1128</v>
      </c>
      <c r="J8" s="135" t="s">
        <v>1173</v>
      </c>
      <c r="K8" s="9" t="s">
        <v>1061</v>
      </c>
      <c r="L8" s="158" t="s">
        <v>1133</v>
      </c>
    </row>
    <row r="9" spans="2:12" x14ac:dyDescent="0.25">
      <c r="B9" s="9"/>
      <c r="C9" s="9"/>
      <c r="D9" s="73" t="s">
        <v>167</v>
      </c>
      <c r="E9" s="9"/>
      <c r="F9" s="9"/>
      <c r="H9" s="166"/>
      <c r="I9" s="9"/>
      <c r="J9" s="9"/>
      <c r="K9" s="9"/>
      <c r="L9" s="9"/>
    </row>
    <row r="10" spans="2:12" x14ac:dyDescent="0.25">
      <c r="B10" s="9"/>
      <c r="C10" s="9"/>
      <c r="D10" s="17" t="s">
        <v>1096</v>
      </c>
      <c r="E10" s="9" t="s">
        <v>168</v>
      </c>
      <c r="F10" s="43">
        <v>1.052</v>
      </c>
      <c r="G10" s="139">
        <v>1.052</v>
      </c>
      <c r="H10" s="166" t="s">
        <v>1127</v>
      </c>
      <c r="I10" s="167" t="s">
        <v>1129</v>
      </c>
      <c r="J10" s="178" t="s">
        <v>1173</v>
      </c>
      <c r="K10" s="9" t="s">
        <v>1062</v>
      </c>
      <c r="L10" s="9"/>
    </row>
    <row r="11" spans="2:12" x14ac:dyDescent="0.25">
      <c r="B11" s="9"/>
      <c r="C11" s="9"/>
      <c r="D11" s="14" t="s">
        <v>169</v>
      </c>
      <c r="E11" s="9" t="s">
        <v>170</v>
      </c>
      <c r="F11" s="43">
        <v>0.53800000000000003</v>
      </c>
      <c r="G11" s="139">
        <v>0.53800000000000003</v>
      </c>
      <c r="H11" s="166" t="s">
        <v>1127</v>
      </c>
      <c r="I11" s="167" t="s">
        <v>1129</v>
      </c>
      <c r="J11" s="178" t="s">
        <v>1173</v>
      </c>
      <c r="K11" s="9" t="s">
        <v>1062</v>
      </c>
      <c r="L11" s="9"/>
    </row>
    <row r="12" spans="2:12" x14ac:dyDescent="0.25">
      <c r="B12" s="9"/>
      <c r="C12" s="9"/>
      <c r="D12" s="14" t="s">
        <v>171</v>
      </c>
      <c r="E12" s="9" t="s">
        <v>172</v>
      </c>
      <c r="F12" s="43">
        <v>0.90400000000000003</v>
      </c>
      <c r="G12" s="139">
        <v>0.90400000000000003</v>
      </c>
      <c r="H12" s="166" t="s">
        <v>1127</v>
      </c>
      <c r="I12" s="167" t="s">
        <v>1129</v>
      </c>
      <c r="J12" s="178" t="s">
        <v>1173</v>
      </c>
      <c r="K12" s="9" t="s">
        <v>1062</v>
      </c>
      <c r="L12" s="9"/>
    </row>
    <row r="13" spans="2:12" x14ac:dyDescent="0.25">
      <c r="B13" s="9"/>
      <c r="C13" s="9"/>
      <c r="D13" s="14" t="s">
        <v>1097</v>
      </c>
      <c r="E13" s="9" t="s">
        <v>173</v>
      </c>
      <c r="F13" s="52">
        <v>1.02</v>
      </c>
      <c r="G13" s="52">
        <v>1.02</v>
      </c>
      <c r="H13" s="166" t="s">
        <v>1127</v>
      </c>
      <c r="I13" s="167" t="s">
        <v>1129</v>
      </c>
      <c r="J13" s="178" t="s">
        <v>1173</v>
      </c>
      <c r="K13" s="9" t="s">
        <v>1062</v>
      </c>
      <c r="L13" s="9"/>
    </row>
    <row r="14" spans="2:12" x14ac:dyDescent="0.25">
      <c r="B14" s="9"/>
      <c r="C14" s="9"/>
      <c r="D14" s="14" t="s">
        <v>38</v>
      </c>
      <c r="E14" s="9" t="s">
        <v>174</v>
      </c>
      <c r="F14" s="43">
        <v>0.754</v>
      </c>
      <c r="G14" s="139">
        <v>0.754</v>
      </c>
      <c r="H14" s="166" t="s">
        <v>1127</v>
      </c>
      <c r="I14" s="167" t="s">
        <v>1129</v>
      </c>
      <c r="J14" s="178" t="s">
        <v>1173</v>
      </c>
      <c r="K14" s="9" t="s">
        <v>1062</v>
      </c>
      <c r="L14" s="9"/>
    </row>
    <row r="15" spans="2:12" x14ac:dyDescent="0.25">
      <c r="B15" s="9"/>
      <c r="C15" s="9"/>
      <c r="D15" s="14" t="s">
        <v>39</v>
      </c>
      <c r="E15" s="9" t="s">
        <v>280</v>
      </c>
      <c r="F15" s="43">
        <v>0.28299999999999997</v>
      </c>
      <c r="G15" s="139">
        <v>0.28299999999999997</v>
      </c>
      <c r="H15" s="166" t="s">
        <v>1127</v>
      </c>
      <c r="I15" s="167" t="s">
        <v>1129</v>
      </c>
      <c r="J15" s="178" t="s">
        <v>1173</v>
      </c>
      <c r="K15" s="9" t="s">
        <v>1062</v>
      </c>
      <c r="L15" s="9" t="s">
        <v>281</v>
      </c>
    </row>
    <row r="16" spans="2:12" x14ac:dyDescent="0.25">
      <c r="B16" s="9"/>
      <c r="C16" s="9"/>
      <c r="D16" s="14" t="s">
        <v>165</v>
      </c>
      <c r="E16" s="9"/>
      <c r="F16" s="60">
        <v>1.1140000000000001</v>
      </c>
      <c r="G16" s="139">
        <v>1.1140000000000001</v>
      </c>
      <c r="H16" s="166" t="s">
        <v>1127</v>
      </c>
      <c r="I16" s="167" t="s">
        <v>1129</v>
      </c>
      <c r="J16" s="178" t="s">
        <v>1173</v>
      </c>
      <c r="K16" s="9" t="s">
        <v>1062</v>
      </c>
      <c r="L16" s="9"/>
    </row>
    <row r="17" spans="2:12" x14ac:dyDescent="0.25">
      <c r="B17" s="9"/>
      <c r="C17" s="9"/>
      <c r="D17" s="14"/>
      <c r="E17" s="43" t="s">
        <v>93</v>
      </c>
      <c r="F17" s="44">
        <f>SUM(F10:F16)</f>
        <v>5.6650000000000009</v>
      </c>
      <c r="G17" s="44">
        <f>SUM(G10:G16)</f>
        <v>5.6650000000000009</v>
      </c>
      <c r="H17" s="166"/>
      <c r="I17" s="9"/>
      <c r="J17" s="9"/>
      <c r="K17" s="9"/>
      <c r="L17" s="9"/>
    </row>
    <row r="18" spans="2:12" x14ac:dyDescent="0.25">
      <c r="B18" s="9"/>
      <c r="C18" s="9"/>
      <c r="D18" s="35" t="s">
        <v>728</v>
      </c>
      <c r="E18" s="9" t="s">
        <v>175</v>
      </c>
      <c r="F18" s="54">
        <f>7.31*2</f>
        <v>14.62</v>
      </c>
      <c r="G18" s="54">
        <f>7.31*2</f>
        <v>14.62</v>
      </c>
      <c r="H18" s="166">
        <v>2</v>
      </c>
      <c r="I18" s="167" t="s">
        <v>1128</v>
      </c>
      <c r="J18" s="178" t="s">
        <v>1173</v>
      </c>
      <c r="K18" s="9" t="s">
        <v>1061</v>
      </c>
      <c r="L18" s="158" t="s">
        <v>1134</v>
      </c>
    </row>
    <row r="19" spans="2:12" x14ac:dyDescent="0.25">
      <c r="B19" s="9"/>
      <c r="C19" s="9"/>
      <c r="D19" s="74" t="s">
        <v>176</v>
      </c>
      <c r="E19" s="9"/>
      <c r="F19" s="9"/>
      <c r="G19" s="9"/>
      <c r="H19" s="166"/>
      <c r="I19" s="9"/>
      <c r="J19" s="9"/>
      <c r="K19" s="9"/>
      <c r="L19" s="9"/>
    </row>
    <row r="20" spans="2:12" x14ac:dyDescent="0.25">
      <c r="B20" s="9"/>
      <c r="C20" s="9"/>
      <c r="D20" s="17" t="s">
        <v>1096</v>
      </c>
      <c r="E20" s="9" t="s">
        <v>197</v>
      </c>
      <c r="F20" s="43">
        <v>2.4569999999999999</v>
      </c>
      <c r="G20" s="139">
        <v>2.4569999999999999</v>
      </c>
      <c r="H20" s="166" t="s">
        <v>1127</v>
      </c>
      <c r="I20" s="167" t="s">
        <v>1129</v>
      </c>
      <c r="J20" s="178" t="s">
        <v>1173</v>
      </c>
      <c r="K20" s="9" t="s">
        <v>1062</v>
      </c>
      <c r="L20" s="9"/>
    </row>
    <row r="21" spans="2:12" x14ac:dyDescent="0.25">
      <c r="B21" s="9"/>
      <c r="C21" s="9"/>
      <c r="D21" s="14" t="s">
        <v>169</v>
      </c>
      <c r="E21" s="9" t="s">
        <v>177</v>
      </c>
      <c r="F21" s="43">
        <v>0.76900000000000002</v>
      </c>
      <c r="G21" s="139">
        <v>0.76900000000000002</v>
      </c>
      <c r="H21" s="166" t="s">
        <v>1127</v>
      </c>
      <c r="I21" s="167" t="s">
        <v>1129</v>
      </c>
      <c r="J21" s="178" t="s">
        <v>1173</v>
      </c>
      <c r="K21" s="9" t="s">
        <v>1062</v>
      </c>
      <c r="L21" s="9"/>
    </row>
    <row r="22" spans="2:12" x14ac:dyDescent="0.25">
      <c r="B22" s="9"/>
      <c r="C22" s="9"/>
      <c r="D22" s="14" t="s">
        <v>1077</v>
      </c>
      <c r="E22" s="9" t="s">
        <v>178</v>
      </c>
      <c r="F22" s="43">
        <v>0.58799999999999997</v>
      </c>
      <c r="G22" s="139">
        <v>0.58799999999999997</v>
      </c>
      <c r="H22" s="166" t="s">
        <v>1127</v>
      </c>
      <c r="I22" s="167" t="s">
        <v>1129</v>
      </c>
      <c r="J22" s="178" t="s">
        <v>1173</v>
      </c>
      <c r="K22" s="9" t="s">
        <v>1062</v>
      </c>
      <c r="L22" s="9"/>
    </row>
    <row r="23" spans="2:12" x14ac:dyDescent="0.25">
      <c r="B23" s="9"/>
      <c r="C23" s="9"/>
      <c r="D23" s="14" t="s">
        <v>1097</v>
      </c>
      <c r="E23" s="9" t="s">
        <v>196</v>
      </c>
      <c r="F23" s="43">
        <v>2.3260000000000001</v>
      </c>
      <c r="G23" s="139">
        <v>2.3260000000000001</v>
      </c>
      <c r="H23" s="166" t="s">
        <v>1127</v>
      </c>
      <c r="I23" s="167" t="s">
        <v>1129</v>
      </c>
      <c r="J23" s="178" t="s">
        <v>1173</v>
      </c>
      <c r="K23" s="9" t="s">
        <v>1062</v>
      </c>
      <c r="L23" s="9"/>
    </row>
    <row r="24" spans="2:12" x14ac:dyDescent="0.25">
      <c r="B24" s="9"/>
      <c r="C24" s="9"/>
      <c r="D24" s="14" t="s">
        <v>38</v>
      </c>
      <c r="E24" s="9" t="s">
        <v>179</v>
      </c>
      <c r="F24" s="43">
        <v>1.2050000000000001</v>
      </c>
      <c r="G24" s="139">
        <v>1.2050000000000001</v>
      </c>
      <c r="H24" s="166" t="s">
        <v>1127</v>
      </c>
      <c r="I24" s="167" t="s">
        <v>1129</v>
      </c>
      <c r="J24" s="178" t="s">
        <v>1173</v>
      </c>
      <c r="K24" s="9" t="s">
        <v>1062</v>
      </c>
      <c r="L24" s="9"/>
    </row>
    <row r="25" spans="2:12" x14ac:dyDescent="0.25">
      <c r="B25" s="9"/>
      <c r="C25" s="9"/>
      <c r="D25" s="14" t="s">
        <v>39</v>
      </c>
      <c r="E25" s="9" t="s">
        <v>180</v>
      </c>
      <c r="F25" s="43">
        <v>0.65800000000000003</v>
      </c>
      <c r="G25" s="139">
        <v>0.65800000000000003</v>
      </c>
      <c r="H25" s="166" t="s">
        <v>1127</v>
      </c>
      <c r="I25" s="167" t="s">
        <v>1129</v>
      </c>
      <c r="J25" s="178" t="s">
        <v>1173</v>
      </c>
      <c r="K25" s="9" t="s">
        <v>1062</v>
      </c>
      <c r="L25" s="9"/>
    </row>
    <row r="26" spans="2:12" x14ac:dyDescent="0.25">
      <c r="B26" s="9"/>
      <c r="C26" s="9"/>
      <c r="D26" s="14" t="s">
        <v>41</v>
      </c>
      <c r="E26" s="9" t="s">
        <v>182</v>
      </c>
      <c r="F26" s="43">
        <v>0.23799999999999999</v>
      </c>
      <c r="G26" s="139">
        <v>0.23799999999999999</v>
      </c>
      <c r="H26" s="166" t="s">
        <v>1127</v>
      </c>
      <c r="I26" s="167" t="s">
        <v>1129</v>
      </c>
      <c r="J26" s="178" t="s">
        <v>1173</v>
      </c>
      <c r="K26" s="9" t="s">
        <v>1062</v>
      </c>
      <c r="L26" s="9"/>
    </row>
    <row r="27" spans="2:12" x14ac:dyDescent="0.25">
      <c r="B27" s="9"/>
      <c r="C27" s="9"/>
      <c r="D27" s="14" t="s">
        <v>181</v>
      </c>
      <c r="E27" s="9" t="s">
        <v>182</v>
      </c>
      <c r="F27" s="43">
        <v>0.23799999999999999</v>
      </c>
      <c r="G27" s="139">
        <v>0.23799999999999999</v>
      </c>
      <c r="H27" s="166" t="s">
        <v>1127</v>
      </c>
      <c r="I27" s="167" t="s">
        <v>1129</v>
      </c>
      <c r="J27" s="178" t="s">
        <v>1173</v>
      </c>
      <c r="K27" s="9" t="s">
        <v>1062</v>
      </c>
      <c r="L27" s="9"/>
    </row>
    <row r="28" spans="2:12" x14ac:dyDescent="0.25">
      <c r="B28" s="9"/>
      <c r="C28" s="9"/>
      <c r="D28" s="14" t="s">
        <v>188</v>
      </c>
      <c r="E28" s="9" t="s">
        <v>189</v>
      </c>
      <c r="F28" s="43">
        <v>0.161</v>
      </c>
      <c r="G28" s="139">
        <v>0.161</v>
      </c>
      <c r="H28" s="166" t="s">
        <v>1127</v>
      </c>
      <c r="I28" s="167" t="s">
        <v>1129</v>
      </c>
      <c r="J28" s="178" t="s">
        <v>1173</v>
      </c>
      <c r="K28" s="9" t="s">
        <v>1062</v>
      </c>
      <c r="L28" s="9"/>
    </row>
    <row r="29" spans="2:12" x14ac:dyDescent="0.25">
      <c r="B29" s="9"/>
      <c r="C29" s="9"/>
      <c r="D29" s="14" t="s">
        <v>183</v>
      </c>
      <c r="E29" s="9" t="s">
        <v>184</v>
      </c>
      <c r="F29" s="43">
        <v>0.77300000000000002</v>
      </c>
      <c r="G29" s="139">
        <v>0.77300000000000002</v>
      </c>
      <c r="H29" s="166" t="s">
        <v>1127</v>
      </c>
      <c r="I29" s="167" t="s">
        <v>1129</v>
      </c>
      <c r="J29" s="178" t="s">
        <v>1173</v>
      </c>
      <c r="K29" s="9" t="s">
        <v>1062</v>
      </c>
      <c r="L29" s="9"/>
    </row>
    <row r="30" spans="2:12" x14ac:dyDescent="0.25">
      <c r="B30" s="11"/>
      <c r="C30" s="11"/>
      <c r="D30" s="14" t="s">
        <v>282</v>
      </c>
      <c r="E30" s="9" t="s">
        <v>285</v>
      </c>
      <c r="F30" s="43">
        <v>6.8000000000000005E-2</v>
      </c>
      <c r="G30" s="139">
        <v>6.8000000000000005E-2</v>
      </c>
      <c r="H30" s="166" t="s">
        <v>1127</v>
      </c>
      <c r="I30" s="167" t="s">
        <v>1129</v>
      </c>
      <c r="J30" s="178" t="s">
        <v>1173</v>
      </c>
      <c r="K30" s="9" t="s">
        <v>1062</v>
      </c>
      <c r="L30" s="11"/>
    </row>
    <row r="31" spans="2:12" x14ac:dyDescent="0.25">
      <c r="B31" s="11"/>
      <c r="C31" s="11"/>
      <c r="D31" s="14" t="s">
        <v>283</v>
      </c>
      <c r="E31" s="9" t="s">
        <v>286</v>
      </c>
      <c r="F31" s="60">
        <v>0.106</v>
      </c>
      <c r="G31" s="139">
        <v>0.106</v>
      </c>
      <c r="H31" s="166" t="s">
        <v>1127</v>
      </c>
      <c r="I31" s="167" t="s">
        <v>1129</v>
      </c>
      <c r="J31" s="178" t="s">
        <v>1173</v>
      </c>
      <c r="K31" s="9" t="s">
        <v>1062</v>
      </c>
      <c r="L31" s="11"/>
    </row>
    <row r="32" spans="2:12" x14ac:dyDescent="0.25">
      <c r="B32" s="11"/>
      <c r="C32" s="11"/>
      <c r="D32" s="14" t="s">
        <v>284</v>
      </c>
      <c r="E32" s="9" t="s">
        <v>287</v>
      </c>
      <c r="F32" s="60">
        <v>0.154</v>
      </c>
      <c r="G32" s="139">
        <v>0.154</v>
      </c>
      <c r="H32" s="166" t="s">
        <v>1127</v>
      </c>
      <c r="I32" s="167" t="s">
        <v>1129</v>
      </c>
      <c r="J32" s="178" t="s">
        <v>1173</v>
      </c>
      <c r="K32" s="9" t="s">
        <v>1062</v>
      </c>
      <c r="L32" s="11" t="s">
        <v>1103</v>
      </c>
    </row>
    <row r="33" spans="2:12" x14ac:dyDescent="0.25">
      <c r="B33" s="11"/>
      <c r="C33" s="11"/>
      <c r="D33" s="14" t="s">
        <v>185</v>
      </c>
      <c r="E33" s="9" t="s">
        <v>184</v>
      </c>
      <c r="F33" s="43">
        <v>0.77300000000000002</v>
      </c>
      <c r="G33" s="139">
        <v>0.77300000000000002</v>
      </c>
      <c r="H33" s="166" t="s">
        <v>1127</v>
      </c>
      <c r="I33" s="167" t="s">
        <v>1129</v>
      </c>
      <c r="J33" s="178" t="s">
        <v>1173</v>
      </c>
      <c r="K33" s="9" t="s">
        <v>1062</v>
      </c>
      <c r="L33" s="11"/>
    </row>
    <row r="34" spans="2:12" x14ac:dyDescent="0.25">
      <c r="B34" s="9"/>
      <c r="C34" s="9"/>
      <c r="D34" s="14" t="s">
        <v>186</v>
      </c>
      <c r="E34" s="9" t="s">
        <v>187</v>
      </c>
      <c r="F34" s="43">
        <v>0.755</v>
      </c>
      <c r="G34" s="139">
        <v>0.755</v>
      </c>
      <c r="H34" s="166" t="s">
        <v>1127</v>
      </c>
      <c r="I34" s="167" t="s">
        <v>1129</v>
      </c>
      <c r="J34" s="178" t="s">
        <v>1173</v>
      </c>
      <c r="K34" s="9" t="s">
        <v>1062</v>
      </c>
      <c r="L34" s="9"/>
    </row>
    <row r="35" spans="2:12" x14ac:dyDescent="0.25">
      <c r="B35" s="9"/>
      <c r="C35" s="9"/>
      <c r="D35" s="14" t="s">
        <v>190</v>
      </c>
      <c r="E35" s="9" t="s">
        <v>191</v>
      </c>
      <c r="F35" s="43">
        <v>1.115</v>
      </c>
      <c r="G35" s="139">
        <v>1.115</v>
      </c>
      <c r="H35" s="166" t="s">
        <v>1127</v>
      </c>
      <c r="I35" s="167" t="s">
        <v>1129</v>
      </c>
      <c r="J35" s="178" t="s">
        <v>1173</v>
      </c>
      <c r="K35" s="9" t="s">
        <v>1062</v>
      </c>
      <c r="L35" s="9"/>
    </row>
    <row r="36" spans="2:12" x14ac:dyDescent="0.25">
      <c r="B36" s="9"/>
      <c r="C36" s="9"/>
      <c r="D36" s="14" t="s">
        <v>192</v>
      </c>
      <c r="E36" s="9" t="s">
        <v>194</v>
      </c>
      <c r="F36" s="43">
        <v>0.65800000000000003</v>
      </c>
      <c r="G36" s="139">
        <v>0.65800000000000003</v>
      </c>
      <c r="H36" s="166" t="s">
        <v>1127</v>
      </c>
      <c r="I36" s="167" t="s">
        <v>1129</v>
      </c>
      <c r="J36" s="178" t="s">
        <v>1173</v>
      </c>
      <c r="K36" s="9" t="s">
        <v>1062</v>
      </c>
      <c r="L36" s="9"/>
    </row>
    <row r="37" spans="2:12" x14ac:dyDescent="0.25">
      <c r="B37" s="9"/>
      <c r="C37" s="9"/>
      <c r="D37" s="14" t="s">
        <v>193</v>
      </c>
      <c r="E37" s="9" t="s">
        <v>194</v>
      </c>
      <c r="F37" s="43">
        <v>0.65800000000000003</v>
      </c>
      <c r="G37" s="139">
        <v>0.65800000000000003</v>
      </c>
      <c r="H37" s="166" t="s">
        <v>1127</v>
      </c>
      <c r="I37" s="167" t="s">
        <v>1129</v>
      </c>
      <c r="J37" s="178" t="s">
        <v>1173</v>
      </c>
      <c r="K37" s="9" t="s">
        <v>1062</v>
      </c>
      <c r="L37" s="9"/>
    </row>
    <row r="38" spans="2:12" x14ac:dyDescent="0.25">
      <c r="B38" s="9"/>
      <c r="C38" s="9"/>
      <c r="D38" s="14" t="s">
        <v>165</v>
      </c>
      <c r="E38" s="9"/>
      <c r="F38" s="43">
        <v>2.887</v>
      </c>
      <c r="G38" s="139">
        <v>2.887</v>
      </c>
      <c r="H38" s="166" t="s">
        <v>1127</v>
      </c>
      <c r="I38" s="167" t="s">
        <v>1129</v>
      </c>
      <c r="J38" s="178" t="s">
        <v>1173</v>
      </c>
      <c r="K38" s="9" t="s">
        <v>1062</v>
      </c>
      <c r="L38" s="9"/>
    </row>
    <row r="39" spans="2:12" x14ac:dyDescent="0.25">
      <c r="B39" s="9"/>
      <c r="C39" s="9"/>
      <c r="D39" s="14"/>
      <c r="E39" s="43" t="s">
        <v>93</v>
      </c>
      <c r="F39" s="53">
        <f>SUM(F20:F38)</f>
        <v>16.586999999999996</v>
      </c>
      <c r="G39" s="53">
        <f>SUM(G20:G38)</f>
        <v>16.586999999999996</v>
      </c>
      <c r="H39" s="166"/>
      <c r="I39" s="9"/>
      <c r="J39" s="9"/>
      <c r="K39" s="9"/>
      <c r="L39" s="9"/>
    </row>
    <row r="40" spans="2:12" x14ac:dyDescent="0.25">
      <c r="B40" s="9"/>
      <c r="C40" s="9"/>
      <c r="D40" s="35" t="s">
        <v>729</v>
      </c>
      <c r="E40" s="9" t="s">
        <v>195</v>
      </c>
      <c r="F40" s="53">
        <f>6.307*2</f>
        <v>12.614000000000001</v>
      </c>
      <c r="G40" s="53">
        <f>6.307*2</f>
        <v>12.614000000000001</v>
      </c>
      <c r="H40" s="166">
        <v>2</v>
      </c>
      <c r="I40" s="167" t="s">
        <v>1128</v>
      </c>
      <c r="J40" s="178" t="s">
        <v>1173</v>
      </c>
      <c r="K40" s="9" t="s">
        <v>1061</v>
      </c>
      <c r="L40" s="158" t="s">
        <v>1135</v>
      </c>
    </row>
    <row r="41" spans="2:12" x14ac:dyDescent="0.25">
      <c r="B41" s="9"/>
      <c r="C41" s="9"/>
      <c r="D41" s="73" t="s">
        <v>198</v>
      </c>
      <c r="E41" s="9"/>
      <c r="F41" s="43"/>
      <c r="H41" s="166"/>
      <c r="I41" s="9"/>
      <c r="J41" s="9"/>
      <c r="K41" s="9"/>
      <c r="L41" s="9"/>
    </row>
    <row r="42" spans="2:12" x14ac:dyDescent="0.25">
      <c r="B42" s="9"/>
      <c r="C42" s="9"/>
      <c r="D42" s="17" t="s">
        <v>1096</v>
      </c>
      <c r="E42" s="9" t="s">
        <v>200</v>
      </c>
      <c r="F42" s="43">
        <v>1.0589999999999999</v>
      </c>
      <c r="G42" s="139">
        <v>1.0589999999999999</v>
      </c>
      <c r="H42" s="166" t="s">
        <v>1127</v>
      </c>
      <c r="I42" s="167" t="s">
        <v>1129</v>
      </c>
      <c r="J42" s="178" t="s">
        <v>1173</v>
      </c>
      <c r="K42" s="9" t="s">
        <v>1062</v>
      </c>
      <c r="L42" s="9"/>
    </row>
    <row r="43" spans="2:12" x14ac:dyDescent="0.25">
      <c r="B43" s="9"/>
      <c r="C43" s="9"/>
      <c r="D43" s="14" t="s">
        <v>169</v>
      </c>
      <c r="E43" s="9" t="s">
        <v>203</v>
      </c>
      <c r="F43" s="43">
        <v>0.69699999999999995</v>
      </c>
      <c r="G43" s="139">
        <v>0.69699999999999995</v>
      </c>
      <c r="H43" s="166" t="s">
        <v>1127</v>
      </c>
      <c r="I43" s="167" t="s">
        <v>1129</v>
      </c>
      <c r="J43" s="178" t="s">
        <v>1173</v>
      </c>
      <c r="K43" s="9" t="s">
        <v>1062</v>
      </c>
      <c r="L43" s="9"/>
    </row>
    <row r="44" spans="2:12" x14ac:dyDescent="0.25">
      <c r="B44" s="9"/>
      <c r="C44" s="9"/>
      <c r="D44" s="14" t="s">
        <v>211</v>
      </c>
      <c r="E44" s="9" t="s">
        <v>212</v>
      </c>
      <c r="F44" s="46">
        <v>0.222</v>
      </c>
      <c r="G44" s="139">
        <v>0.222</v>
      </c>
      <c r="H44" s="166" t="s">
        <v>1127</v>
      </c>
      <c r="I44" s="167" t="s">
        <v>1129</v>
      </c>
      <c r="J44" s="178" t="s">
        <v>1173</v>
      </c>
      <c r="K44" s="9" t="s">
        <v>1062</v>
      </c>
      <c r="L44" s="58"/>
    </row>
    <row r="45" spans="2:12" x14ac:dyDescent="0.25">
      <c r="B45" s="9"/>
      <c r="C45" s="9"/>
      <c r="D45" s="14" t="s">
        <v>209</v>
      </c>
      <c r="E45" s="9" t="s">
        <v>210</v>
      </c>
      <c r="F45" s="46">
        <v>0.19400000000000001</v>
      </c>
      <c r="G45" s="139">
        <v>0.19400000000000001</v>
      </c>
      <c r="H45" s="166" t="s">
        <v>1127</v>
      </c>
      <c r="I45" s="167" t="s">
        <v>1129</v>
      </c>
      <c r="J45" s="178" t="s">
        <v>1173</v>
      </c>
      <c r="K45" s="9" t="s">
        <v>1062</v>
      </c>
      <c r="L45" s="9"/>
    </row>
    <row r="46" spans="2:12" x14ac:dyDescent="0.25">
      <c r="B46" s="9"/>
      <c r="C46" s="9"/>
      <c r="D46" s="14" t="s">
        <v>214</v>
      </c>
      <c r="E46" s="9" t="s">
        <v>213</v>
      </c>
      <c r="F46" s="46">
        <v>0.26900000000000002</v>
      </c>
      <c r="G46" s="139">
        <v>0.26900000000000002</v>
      </c>
      <c r="H46" s="166" t="s">
        <v>1127</v>
      </c>
      <c r="I46" s="167" t="s">
        <v>1129</v>
      </c>
      <c r="J46" s="178" t="s">
        <v>1173</v>
      </c>
      <c r="K46" s="9" t="s">
        <v>1062</v>
      </c>
      <c r="L46" s="59"/>
    </row>
    <row r="47" spans="2:12" x14ac:dyDescent="0.25">
      <c r="B47" s="9"/>
      <c r="C47" s="9"/>
      <c r="D47" s="14" t="s">
        <v>215</v>
      </c>
      <c r="E47" s="9" t="s">
        <v>213</v>
      </c>
      <c r="F47" s="46">
        <v>0.23899999999999999</v>
      </c>
      <c r="G47" s="139">
        <v>0.23899999999999999</v>
      </c>
      <c r="H47" s="166" t="s">
        <v>1127</v>
      </c>
      <c r="I47" s="167" t="s">
        <v>1129</v>
      </c>
      <c r="J47" s="178" t="s">
        <v>1173</v>
      </c>
      <c r="K47" s="9" t="s">
        <v>1062</v>
      </c>
      <c r="L47" s="59"/>
    </row>
    <row r="48" spans="2:12" x14ac:dyDescent="0.25">
      <c r="B48" s="9"/>
      <c r="C48" s="9"/>
      <c r="D48" s="14" t="s">
        <v>288</v>
      </c>
      <c r="E48" s="62" t="s">
        <v>289</v>
      </c>
      <c r="F48" s="52">
        <v>0.1</v>
      </c>
      <c r="G48" s="52">
        <v>0.1</v>
      </c>
      <c r="H48" s="166" t="s">
        <v>1127</v>
      </c>
      <c r="I48" s="167" t="s">
        <v>1129</v>
      </c>
      <c r="J48" s="178" t="s">
        <v>1173</v>
      </c>
      <c r="K48" s="9" t="s">
        <v>1062</v>
      </c>
      <c r="L48" s="59"/>
    </row>
    <row r="49" spans="2:12" x14ac:dyDescent="0.25">
      <c r="B49" s="9"/>
      <c r="C49" s="9"/>
      <c r="D49" s="14" t="s">
        <v>208</v>
      </c>
      <c r="E49" s="9" t="s">
        <v>204</v>
      </c>
      <c r="F49" s="43">
        <v>0.93700000000000006</v>
      </c>
      <c r="G49" s="139">
        <v>0.93700000000000006</v>
      </c>
      <c r="H49" s="166" t="s">
        <v>1127</v>
      </c>
      <c r="I49" s="167" t="s">
        <v>1129</v>
      </c>
      <c r="J49" s="178" t="s">
        <v>1173</v>
      </c>
      <c r="K49" s="9" t="s">
        <v>1062</v>
      </c>
      <c r="L49" s="9"/>
    </row>
    <row r="50" spans="2:12" x14ac:dyDescent="0.25">
      <c r="B50" s="9"/>
      <c r="C50" s="9"/>
      <c r="D50" s="14" t="s">
        <v>40</v>
      </c>
      <c r="E50" s="9" t="s">
        <v>205</v>
      </c>
      <c r="F50" s="43">
        <v>0.245</v>
      </c>
      <c r="G50" s="139">
        <v>0.245</v>
      </c>
      <c r="H50" s="166" t="s">
        <v>1127</v>
      </c>
      <c r="I50" s="167" t="s">
        <v>1129</v>
      </c>
      <c r="J50" s="178" t="s">
        <v>1173</v>
      </c>
      <c r="K50" s="9" t="s">
        <v>1062</v>
      </c>
      <c r="L50" s="9"/>
    </row>
    <row r="51" spans="2:12" x14ac:dyDescent="0.25">
      <c r="B51" s="9"/>
      <c r="C51" s="9"/>
      <c r="D51" s="14" t="s">
        <v>42</v>
      </c>
      <c r="E51" s="9" t="s">
        <v>206</v>
      </c>
      <c r="F51" s="43">
        <v>6.6000000000000003E-2</v>
      </c>
      <c r="G51" s="139">
        <v>6.6000000000000003E-2</v>
      </c>
      <c r="H51" s="166" t="s">
        <v>1127</v>
      </c>
      <c r="I51" s="167" t="s">
        <v>1129</v>
      </c>
      <c r="J51" s="178" t="s">
        <v>1173</v>
      </c>
      <c r="K51" s="9" t="s">
        <v>1062</v>
      </c>
      <c r="L51" s="9"/>
    </row>
    <row r="52" spans="2:12" x14ac:dyDescent="0.25">
      <c r="B52" s="9"/>
      <c r="C52" s="9"/>
      <c r="D52" s="14" t="s">
        <v>43</v>
      </c>
      <c r="E52" s="9" t="s">
        <v>207</v>
      </c>
      <c r="F52" s="46">
        <v>0.32200000000000001</v>
      </c>
      <c r="G52" s="139">
        <v>0.32200000000000001</v>
      </c>
      <c r="H52" s="166" t="s">
        <v>1127</v>
      </c>
      <c r="I52" s="167" t="s">
        <v>1129</v>
      </c>
      <c r="J52" s="178" t="s">
        <v>1173</v>
      </c>
      <c r="K52" s="9" t="s">
        <v>1062</v>
      </c>
      <c r="L52" s="9"/>
    </row>
    <row r="53" spans="2:12" x14ac:dyDescent="0.25">
      <c r="B53" s="9"/>
      <c r="C53" s="9"/>
      <c r="D53" s="14" t="s">
        <v>1097</v>
      </c>
      <c r="E53" s="9" t="s">
        <v>202</v>
      </c>
      <c r="F53" s="52">
        <v>1.07</v>
      </c>
      <c r="G53" s="52">
        <v>1.07</v>
      </c>
      <c r="H53" s="166" t="s">
        <v>1127</v>
      </c>
      <c r="I53" s="167" t="s">
        <v>1129</v>
      </c>
      <c r="J53" s="178" t="s">
        <v>1173</v>
      </c>
      <c r="K53" s="9" t="s">
        <v>1062</v>
      </c>
      <c r="L53" s="9"/>
    </row>
    <row r="54" spans="2:12" x14ac:dyDescent="0.25">
      <c r="B54" s="9"/>
      <c r="C54" s="9"/>
      <c r="D54" s="14" t="s">
        <v>216</v>
      </c>
      <c r="E54" s="9" t="s">
        <v>217</v>
      </c>
      <c r="F54" s="52">
        <v>0.28999999999999998</v>
      </c>
      <c r="G54" s="52">
        <v>0.28999999999999998</v>
      </c>
      <c r="H54" s="166" t="s">
        <v>1127</v>
      </c>
      <c r="I54" s="167" t="s">
        <v>1129</v>
      </c>
      <c r="J54" s="178" t="s">
        <v>1173</v>
      </c>
      <c r="K54" s="9" t="s">
        <v>1062</v>
      </c>
      <c r="L54" s="9"/>
    </row>
    <row r="55" spans="2:12" x14ac:dyDescent="0.25">
      <c r="B55" s="9"/>
      <c r="C55" s="9"/>
      <c r="D55" s="14" t="s">
        <v>39</v>
      </c>
      <c r="E55" s="9" t="s">
        <v>218</v>
      </c>
      <c r="F55" s="43">
        <v>0.71499999999999997</v>
      </c>
      <c r="G55" s="139">
        <v>0.71499999999999997</v>
      </c>
      <c r="H55" s="166" t="s">
        <v>1127</v>
      </c>
      <c r="I55" s="167" t="s">
        <v>1129</v>
      </c>
      <c r="J55" s="178" t="s">
        <v>1173</v>
      </c>
      <c r="K55" s="9" t="s">
        <v>1062</v>
      </c>
      <c r="L55" s="9"/>
    </row>
    <row r="56" spans="2:12" x14ac:dyDescent="0.25">
      <c r="B56" s="9"/>
      <c r="C56" s="9"/>
      <c r="D56" s="14" t="s">
        <v>41</v>
      </c>
      <c r="E56" s="9" t="s">
        <v>218</v>
      </c>
      <c r="F56" s="46">
        <v>0.71499999999999997</v>
      </c>
      <c r="G56" s="139">
        <v>0.71499999999999997</v>
      </c>
      <c r="H56" s="166" t="s">
        <v>1127</v>
      </c>
      <c r="I56" s="167" t="s">
        <v>1129</v>
      </c>
      <c r="J56" s="178" t="s">
        <v>1173</v>
      </c>
      <c r="K56" s="9" t="s">
        <v>1062</v>
      </c>
      <c r="L56" s="9"/>
    </row>
    <row r="57" spans="2:12" x14ac:dyDescent="0.25">
      <c r="B57" s="9"/>
      <c r="C57" s="9"/>
      <c r="D57" s="14" t="s">
        <v>165</v>
      </c>
      <c r="E57" s="9"/>
      <c r="F57" s="52">
        <v>2.1280000000000001</v>
      </c>
      <c r="G57" s="52">
        <v>2.1280000000000001</v>
      </c>
      <c r="H57" s="166" t="s">
        <v>1127</v>
      </c>
      <c r="I57" s="167" t="s">
        <v>1129</v>
      </c>
      <c r="J57" s="178" t="s">
        <v>1173</v>
      </c>
      <c r="K57" s="9" t="s">
        <v>1062</v>
      </c>
      <c r="L57" s="58"/>
    </row>
    <row r="58" spans="2:12" x14ac:dyDescent="0.25">
      <c r="B58" s="9"/>
      <c r="C58" s="9"/>
      <c r="D58" s="9"/>
      <c r="E58" s="46" t="s">
        <v>93</v>
      </c>
      <c r="F58" s="53">
        <f>SUM(F42:F57)</f>
        <v>9.2680000000000007</v>
      </c>
      <c r="G58" s="53">
        <f>SUM(G42:G57)</f>
        <v>9.2680000000000007</v>
      </c>
      <c r="H58" s="166"/>
      <c r="I58" s="9"/>
      <c r="J58" s="9"/>
      <c r="K58" s="9"/>
      <c r="L58" s="58"/>
    </row>
    <row r="59" spans="2:12" x14ac:dyDescent="0.25">
      <c r="B59" s="9"/>
      <c r="C59" s="9"/>
      <c r="D59" s="35" t="s">
        <v>1079</v>
      </c>
      <c r="E59" s="9" t="s">
        <v>201</v>
      </c>
      <c r="F59" s="53">
        <f>3.399*2</f>
        <v>6.798</v>
      </c>
      <c r="G59" s="53">
        <f>3.399*2</f>
        <v>6.798</v>
      </c>
      <c r="H59" s="166">
        <v>2</v>
      </c>
      <c r="I59" s="167" t="s">
        <v>1128</v>
      </c>
      <c r="J59" s="178" t="s">
        <v>1173</v>
      </c>
      <c r="K59" s="9" t="s">
        <v>1061</v>
      </c>
      <c r="L59" s="158" t="s">
        <v>1136</v>
      </c>
    </row>
    <row r="61" spans="2:12" x14ac:dyDescent="0.25">
      <c r="B61" s="132" t="s">
        <v>33</v>
      </c>
      <c r="C61" s="132"/>
      <c r="D61" s="132"/>
      <c r="E61" s="132"/>
      <c r="F61" s="132"/>
      <c r="G61" s="132"/>
      <c r="H61" s="132"/>
      <c r="I61" s="132"/>
      <c r="J61" s="132"/>
      <c r="K61" s="132"/>
      <c r="L61" s="132"/>
    </row>
    <row r="63" spans="2:12" ht="15.75" thickBot="1" x14ac:dyDescent="0.3"/>
    <row r="64" spans="2:12" ht="19.5" thickBot="1" x14ac:dyDescent="0.3">
      <c r="B64" s="188" t="s">
        <v>21</v>
      </c>
      <c r="C64" s="189"/>
      <c r="D64" s="189"/>
      <c r="E64" s="189"/>
      <c r="F64" s="189"/>
      <c r="G64" s="189"/>
      <c r="H64" s="189"/>
      <c r="I64" s="189"/>
      <c r="J64" s="189"/>
      <c r="K64" s="189"/>
      <c r="L64" s="190"/>
    </row>
    <row r="65" spans="2:12" x14ac:dyDescent="0.25">
      <c r="B65" s="191" t="s">
        <v>22</v>
      </c>
      <c r="C65" s="192"/>
      <c r="D65" s="192"/>
      <c r="E65" s="192"/>
      <c r="F65" s="192"/>
      <c r="G65" s="192"/>
      <c r="H65" s="192"/>
      <c r="I65" s="192" t="s">
        <v>1123</v>
      </c>
      <c r="J65" s="192"/>
      <c r="K65" s="192"/>
      <c r="L65" s="193"/>
    </row>
    <row r="66" spans="2:12" x14ac:dyDescent="0.25">
      <c r="B66" s="194"/>
      <c r="C66" s="195"/>
      <c r="D66" s="195"/>
      <c r="E66" s="195"/>
      <c r="F66" s="195"/>
      <c r="G66" s="195"/>
      <c r="H66" s="195"/>
      <c r="I66" s="195"/>
      <c r="J66" s="195"/>
      <c r="K66" s="195"/>
      <c r="L66" s="196"/>
    </row>
    <row r="67" spans="2:12" ht="15.75" thickBot="1" x14ac:dyDescent="0.3">
      <c r="B67" s="197" t="s">
        <v>23</v>
      </c>
      <c r="C67" s="198"/>
      <c r="D67" s="198"/>
      <c r="E67" s="198" t="s">
        <v>1169</v>
      </c>
      <c r="F67" s="198"/>
      <c r="G67" s="198"/>
      <c r="H67" s="198"/>
      <c r="I67" s="198"/>
      <c r="J67" s="198" t="s">
        <v>1170</v>
      </c>
      <c r="K67" s="198"/>
      <c r="L67" s="199"/>
    </row>
    <row r="68" spans="2:12" ht="30" customHeight="1" thickBot="1" x14ac:dyDescent="0.3">
      <c r="B68" s="19" t="s">
        <v>14</v>
      </c>
      <c r="C68" s="20" t="s">
        <v>15</v>
      </c>
      <c r="D68" s="20" t="s">
        <v>66</v>
      </c>
      <c r="E68" s="20" t="s">
        <v>67</v>
      </c>
      <c r="F68" s="141" t="s">
        <v>1115</v>
      </c>
      <c r="G68" s="141" t="s">
        <v>1116</v>
      </c>
      <c r="H68" s="20" t="s">
        <v>16</v>
      </c>
      <c r="I68" s="20" t="s">
        <v>17</v>
      </c>
      <c r="J68" s="20" t="s">
        <v>18</v>
      </c>
      <c r="K68" s="20" t="s">
        <v>19</v>
      </c>
      <c r="L68" s="21" t="s">
        <v>20</v>
      </c>
    </row>
    <row r="69" spans="2:12" x14ac:dyDescent="0.25">
      <c r="B69" s="9"/>
      <c r="C69" s="9"/>
      <c r="D69" s="55" t="s">
        <v>1078</v>
      </c>
      <c r="E69" s="9"/>
      <c r="F69" s="56"/>
      <c r="G69" s="56"/>
      <c r="H69" s="166"/>
      <c r="I69" s="9"/>
      <c r="J69" s="9"/>
      <c r="K69" s="9"/>
      <c r="L69" s="9"/>
    </row>
    <row r="70" spans="2:12" x14ac:dyDescent="0.25">
      <c r="B70" s="9"/>
      <c r="C70" s="9"/>
      <c r="D70" s="35" t="s">
        <v>1087</v>
      </c>
      <c r="E70" s="9" t="s">
        <v>1088</v>
      </c>
      <c r="F70" s="53">
        <v>5.4660000000000002</v>
      </c>
      <c r="G70" s="53">
        <v>5.4660000000000002</v>
      </c>
      <c r="H70" s="166" t="s">
        <v>1127</v>
      </c>
      <c r="I70" s="167" t="s">
        <v>1129</v>
      </c>
      <c r="J70" s="178" t="s">
        <v>1173</v>
      </c>
      <c r="K70" s="9" t="s">
        <v>1062</v>
      </c>
      <c r="L70" s="59"/>
    </row>
    <row r="71" spans="2:12" x14ac:dyDescent="0.25">
      <c r="B71" s="9"/>
      <c r="C71" s="9"/>
      <c r="D71" s="58" t="s">
        <v>1089</v>
      </c>
      <c r="E71" s="9"/>
      <c r="F71" s="56"/>
      <c r="G71" s="56"/>
      <c r="H71" s="166"/>
      <c r="I71" s="9"/>
      <c r="J71" s="9"/>
      <c r="K71" s="9"/>
      <c r="L71" s="9"/>
    </row>
    <row r="72" spans="2:12" x14ac:dyDescent="0.25">
      <c r="B72" s="9"/>
      <c r="C72" s="9"/>
      <c r="D72" s="14" t="s">
        <v>812</v>
      </c>
      <c r="E72" s="62" t="s">
        <v>1101</v>
      </c>
      <c r="F72" s="53">
        <v>0.27800000000000002</v>
      </c>
      <c r="G72" s="53">
        <v>0.27800000000000002</v>
      </c>
      <c r="H72" s="166" t="s">
        <v>1127</v>
      </c>
      <c r="I72" s="167" t="s">
        <v>1129</v>
      </c>
      <c r="J72" s="178" t="s">
        <v>1173</v>
      </c>
      <c r="K72" s="9" t="s">
        <v>1062</v>
      </c>
      <c r="L72" s="59"/>
    </row>
    <row r="73" spans="2:12" x14ac:dyDescent="0.25">
      <c r="B73" s="9"/>
      <c r="C73" s="9"/>
      <c r="D73" s="128" t="s">
        <v>1090</v>
      </c>
      <c r="E73" s="9" t="s">
        <v>1095</v>
      </c>
      <c r="F73" s="54">
        <v>3.1389999999999998</v>
      </c>
      <c r="G73" s="54">
        <v>3.1389999999999998</v>
      </c>
      <c r="H73" s="166" t="s">
        <v>1127</v>
      </c>
      <c r="I73" s="167" t="s">
        <v>1129</v>
      </c>
      <c r="J73" s="178" t="s">
        <v>1173</v>
      </c>
      <c r="K73" s="9" t="s">
        <v>1062</v>
      </c>
      <c r="L73" s="59"/>
    </row>
    <row r="74" spans="2:12" x14ac:dyDescent="0.25">
      <c r="B74" s="9"/>
      <c r="C74" s="9"/>
      <c r="D74" s="58" t="s">
        <v>1099</v>
      </c>
      <c r="E74" s="9"/>
      <c r="F74" s="84"/>
      <c r="G74" s="142"/>
      <c r="H74" s="166"/>
      <c r="I74" s="9"/>
      <c r="J74" s="9"/>
      <c r="K74" s="9"/>
      <c r="L74" s="9"/>
    </row>
    <row r="75" spans="2:12" x14ac:dyDescent="0.25">
      <c r="B75" s="9"/>
      <c r="C75" s="9"/>
      <c r="D75" s="14" t="s">
        <v>812</v>
      </c>
      <c r="E75" s="62" t="s">
        <v>1102</v>
      </c>
      <c r="F75" s="84">
        <v>0.27700000000000002</v>
      </c>
      <c r="G75" s="84">
        <v>0.27700000000000002</v>
      </c>
      <c r="H75" s="166" t="s">
        <v>1127</v>
      </c>
      <c r="I75" s="167" t="s">
        <v>1129</v>
      </c>
      <c r="J75" s="178" t="s">
        <v>1173</v>
      </c>
      <c r="K75" s="9" t="s">
        <v>1062</v>
      </c>
      <c r="L75" s="59"/>
    </row>
    <row r="76" spans="2:12" x14ac:dyDescent="0.25">
      <c r="B76" s="9"/>
      <c r="C76" s="9"/>
      <c r="D76" s="14" t="s">
        <v>35</v>
      </c>
      <c r="E76" s="127" t="s">
        <v>1107</v>
      </c>
      <c r="F76" s="84">
        <v>0.35299999999999998</v>
      </c>
      <c r="G76" s="84">
        <v>0.35299999999999998</v>
      </c>
      <c r="H76" s="166" t="s">
        <v>1127</v>
      </c>
      <c r="I76" s="167" t="s">
        <v>1129</v>
      </c>
      <c r="J76" s="178" t="s">
        <v>1173</v>
      </c>
      <c r="K76" s="9" t="s">
        <v>1062</v>
      </c>
      <c r="L76" s="59"/>
    </row>
    <row r="77" spans="2:12" x14ac:dyDescent="0.25">
      <c r="B77" s="9"/>
      <c r="C77" s="9"/>
      <c r="D77" s="14" t="s">
        <v>36</v>
      </c>
      <c r="E77" s="62" t="s">
        <v>1108</v>
      </c>
      <c r="F77" s="84">
        <v>0.27700000000000002</v>
      </c>
      <c r="G77" s="84">
        <v>0.27700000000000002</v>
      </c>
      <c r="H77" s="166" t="s">
        <v>1127</v>
      </c>
      <c r="I77" s="167" t="s">
        <v>1129</v>
      </c>
      <c r="J77" s="178" t="s">
        <v>1173</v>
      </c>
      <c r="K77" s="9" t="s">
        <v>1062</v>
      </c>
      <c r="L77" s="59"/>
    </row>
    <row r="78" spans="2:12" x14ac:dyDescent="0.25">
      <c r="B78" s="9"/>
      <c r="C78" s="9"/>
      <c r="D78" s="14" t="s">
        <v>165</v>
      </c>
      <c r="E78" s="9"/>
      <c r="F78" s="52">
        <v>0.19900000000000001</v>
      </c>
      <c r="G78" s="52">
        <v>0.19900000000000001</v>
      </c>
      <c r="H78" s="166" t="s">
        <v>1127</v>
      </c>
      <c r="I78" s="167" t="s">
        <v>1129</v>
      </c>
      <c r="J78" s="178" t="s">
        <v>1173</v>
      </c>
      <c r="K78" s="9" t="s">
        <v>1062</v>
      </c>
      <c r="L78" s="59"/>
    </row>
    <row r="79" spans="2:12" x14ac:dyDescent="0.25">
      <c r="B79" s="9"/>
      <c r="C79" s="9"/>
      <c r="D79" s="35"/>
      <c r="E79" s="136" t="s">
        <v>93</v>
      </c>
      <c r="F79" s="54">
        <f>SUM(F75:F78)</f>
        <v>1.1060000000000001</v>
      </c>
      <c r="G79" s="54">
        <f>SUM(G75:G78)</f>
        <v>1.1060000000000001</v>
      </c>
      <c r="H79" s="166"/>
      <c r="I79" s="28"/>
      <c r="J79" s="136"/>
      <c r="K79" s="9"/>
      <c r="L79" s="58"/>
    </row>
    <row r="80" spans="2:12" x14ac:dyDescent="0.25">
      <c r="B80" s="9"/>
      <c r="C80" s="9"/>
      <c r="D80" s="55" t="s">
        <v>235</v>
      </c>
      <c r="E80" s="9"/>
      <c r="F80" s="56"/>
      <c r="G80" s="56"/>
      <c r="H80" s="166"/>
      <c r="I80" s="9"/>
      <c r="J80" s="9"/>
      <c r="K80" s="9"/>
      <c r="L80" s="9"/>
    </row>
    <row r="81" spans="2:12" x14ac:dyDescent="0.25">
      <c r="B81" s="9"/>
      <c r="C81" s="9"/>
      <c r="D81" s="35" t="s">
        <v>1081</v>
      </c>
      <c r="E81" s="9" t="s">
        <v>220</v>
      </c>
      <c r="F81" s="53">
        <v>6.1449999999999996</v>
      </c>
      <c r="G81" s="53">
        <v>6.1449999999999996</v>
      </c>
      <c r="H81" s="166" t="s">
        <v>1127</v>
      </c>
      <c r="I81" s="167" t="s">
        <v>1129</v>
      </c>
      <c r="J81" s="178" t="s">
        <v>1173</v>
      </c>
      <c r="K81" s="9" t="s">
        <v>1062</v>
      </c>
      <c r="L81" s="9"/>
    </row>
    <row r="82" spans="2:12" x14ac:dyDescent="0.25">
      <c r="B82" s="9"/>
      <c r="C82" s="9"/>
      <c r="D82" s="58" t="s">
        <v>221</v>
      </c>
      <c r="F82" s="43"/>
      <c r="G82" s="139"/>
      <c r="H82" s="166"/>
      <c r="I82" s="9"/>
      <c r="J82" s="9"/>
      <c r="K82" s="9"/>
      <c r="L82" s="9"/>
    </row>
    <row r="83" spans="2:12" x14ac:dyDescent="0.25">
      <c r="B83" s="9"/>
      <c r="C83" s="9"/>
      <c r="D83" s="17" t="s">
        <v>222</v>
      </c>
      <c r="E83" s="9" t="s">
        <v>1106</v>
      </c>
      <c r="F83" s="54">
        <v>0.26800000000000002</v>
      </c>
      <c r="G83" s="54">
        <v>0.26800000000000002</v>
      </c>
      <c r="H83" s="166" t="s">
        <v>1127</v>
      </c>
      <c r="I83" s="167" t="s">
        <v>1129</v>
      </c>
      <c r="J83" s="178" t="s">
        <v>1173</v>
      </c>
      <c r="K83" s="9" t="s">
        <v>1062</v>
      </c>
      <c r="L83" s="9"/>
    </row>
    <row r="84" spans="2:12" x14ac:dyDescent="0.25">
      <c r="B84" s="9"/>
      <c r="C84" s="9"/>
      <c r="D84" s="35" t="s">
        <v>1082</v>
      </c>
      <c r="E84" s="9" t="s">
        <v>224</v>
      </c>
      <c r="F84" s="53">
        <v>15.026</v>
      </c>
      <c r="G84" s="53">
        <v>15.026</v>
      </c>
      <c r="H84" s="166" t="s">
        <v>1127</v>
      </c>
      <c r="I84" s="167" t="s">
        <v>1129</v>
      </c>
      <c r="J84" s="178" t="s">
        <v>1173</v>
      </c>
      <c r="K84" s="9" t="s">
        <v>1062</v>
      </c>
      <c r="L84" s="9"/>
    </row>
    <row r="85" spans="2:12" x14ac:dyDescent="0.25">
      <c r="B85" s="9"/>
      <c r="C85" s="9"/>
      <c r="D85" s="73" t="s">
        <v>225</v>
      </c>
      <c r="E85" s="9"/>
      <c r="F85" s="9"/>
      <c r="G85" s="9"/>
      <c r="H85" s="166"/>
      <c r="I85" s="9"/>
      <c r="J85" s="9"/>
      <c r="K85" s="9"/>
      <c r="L85" s="9"/>
    </row>
    <row r="86" spans="2:12" x14ac:dyDescent="0.25">
      <c r="B86" s="9"/>
      <c r="C86" s="9"/>
      <c r="D86" s="17" t="s">
        <v>1096</v>
      </c>
      <c r="E86" s="9" t="s">
        <v>226</v>
      </c>
      <c r="F86" s="46">
        <v>0.33100000000000002</v>
      </c>
      <c r="G86" s="139">
        <v>0.33100000000000002</v>
      </c>
      <c r="H86" s="166" t="s">
        <v>1127</v>
      </c>
      <c r="I86" s="167" t="s">
        <v>1129</v>
      </c>
      <c r="J86" s="178" t="s">
        <v>1173</v>
      </c>
      <c r="K86" s="9" t="s">
        <v>1062</v>
      </c>
      <c r="L86" s="9"/>
    </row>
    <row r="87" spans="2:12" x14ac:dyDescent="0.25">
      <c r="B87" s="9"/>
      <c r="C87" s="9"/>
      <c r="D87" s="14" t="s">
        <v>169</v>
      </c>
      <c r="E87" s="9" t="s">
        <v>227</v>
      </c>
      <c r="F87" s="46">
        <v>0.311</v>
      </c>
      <c r="G87" s="139">
        <v>0.311</v>
      </c>
      <c r="H87" s="166" t="s">
        <v>1127</v>
      </c>
      <c r="I87" s="167" t="s">
        <v>1129</v>
      </c>
      <c r="J87" s="178" t="s">
        <v>1173</v>
      </c>
      <c r="K87" s="9" t="s">
        <v>1062</v>
      </c>
      <c r="L87" s="9"/>
    </row>
    <row r="88" spans="2:12" x14ac:dyDescent="0.25">
      <c r="B88" s="9"/>
      <c r="C88" s="9"/>
      <c r="D88" s="14" t="s">
        <v>171</v>
      </c>
      <c r="E88" s="9" t="s">
        <v>229</v>
      </c>
      <c r="F88" s="46">
        <v>0.216</v>
      </c>
      <c r="G88" s="139">
        <v>0.216</v>
      </c>
      <c r="H88" s="166" t="s">
        <v>1127</v>
      </c>
      <c r="I88" s="167" t="s">
        <v>1129</v>
      </c>
      <c r="J88" s="178" t="s">
        <v>1173</v>
      </c>
      <c r="K88" s="9" t="s">
        <v>1062</v>
      </c>
      <c r="L88" s="9"/>
    </row>
    <row r="89" spans="2:12" x14ac:dyDescent="0.25">
      <c r="B89" s="9"/>
      <c r="C89" s="9"/>
      <c r="D89" s="14" t="s">
        <v>228</v>
      </c>
      <c r="E89" s="9" t="s">
        <v>230</v>
      </c>
      <c r="F89" s="52">
        <v>0.23</v>
      </c>
      <c r="G89" s="52">
        <v>0.23</v>
      </c>
      <c r="H89" s="166" t="s">
        <v>1127</v>
      </c>
      <c r="I89" s="167" t="s">
        <v>1129</v>
      </c>
      <c r="J89" s="178" t="s">
        <v>1173</v>
      </c>
      <c r="K89" s="9" t="s">
        <v>1062</v>
      </c>
      <c r="L89" s="9"/>
    </row>
    <row r="90" spans="2:12" x14ac:dyDescent="0.25">
      <c r="B90" s="9"/>
      <c r="C90" s="9"/>
      <c r="D90" s="14" t="s">
        <v>1097</v>
      </c>
      <c r="E90" s="9" t="s">
        <v>231</v>
      </c>
      <c r="F90" s="46">
        <v>0.249</v>
      </c>
      <c r="G90" s="139">
        <v>0.249</v>
      </c>
      <c r="H90" s="166" t="s">
        <v>1127</v>
      </c>
      <c r="I90" s="167" t="s">
        <v>1129</v>
      </c>
      <c r="J90" s="178" t="s">
        <v>1173</v>
      </c>
      <c r="K90" s="9" t="s">
        <v>1062</v>
      </c>
      <c r="L90" s="9"/>
    </row>
    <row r="91" spans="2:12" x14ac:dyDescent="0.25">
      <c r="B91" s="9"/>
      <c r="C91" s="9"/>
      <c r="D91" s="14" t="s">
        <v>233</v>
      </c>
      <c r="E91" s="9" t="s">
        <v>232</v>
      </c>
      <c r="F91" s="52">
        <v>0.11</v>
      </c>
      <c r="G91" s="52">
        <v>0.11</v>
      </c>
      <c r="H91" s="166" t="s">
        <v>1127</v>
      </c>
      <c r="I91" s="167" t="s">
        <v>1129</v>
      </c>
      <c r="J91" s="178" t="s">
        <v>1173</v>
      </c>
      <c r="K91" s="9" t="s">
        <v>1062</v>
      </c>
      <c r="L91" s="9"/>
    </row>
    <row r="92" spans="2:12" x14ac:dyDescent="0.25">
      <c r="B92" s="9"/>
      <c r="C92" s="9"/>
      <c r="D92" s="14" t="s">
        <v>165</v>
      </c>
      <c r="E92" s="9"/>
      <c r="F92" s="52">
        <v>0.46</v>
      </c>
      <c r="G92" s="52">
        <v>0.46</v>
      </c>
      <c r="H92" s="166" t="s">
        <v>1127</v>
      </c>
      <c r="I92" s="167" t="s">
        <v>1129</v>
      </c>
      <c r="J92" s="178" t="s">
        <v>1173</v>
      </c>
      <c r="K92" s="9" t="s">
        <v>1062</v>
      </c>
      <c r="L92" s="9"/>
    </row>
    <row r="93" spans="2:12" x14ac:dyDescent="0.25">
      <c r="B93" s="9"/>
      <c r="C93" s="9"/>
      <c r="D93" s="35"/>
      <c r="E93" s="46" t="s">
        <v>93</v>
      </c>
      <c r="F93" s="54">
        <f>SUM(F86:F92)</f>
        <v>1.9070000000000003</v>
      </c>
      <c r="G93" s="54">
        <f>SUM(G86:G92)</f>
        <v>1.9070000000000003</v>
      </c>
      <c r="H93" s="166"/>
      <c r="I93" s="9"/>
      <c r="J93" s="9"/>
      <c r="K93" s="9"/>
      <c r="L93" s="9"/>
    </row>
    <row r="94" spans="2:12" x14ac:dyDescent="0.25">
      <c r="B94" s="9"/>
      <c r="C94" s="9"/>
      <c r="D94" s="35" t="s">
        <v>1098</v>
      </c>
      <c r="E94" s="9" t="s">
        <v>234</v>
      </c>
      <c r="F94" s="53">
        <v>14.664999999999999</v>
      </c>
      <c r="G94" s="53">
        <v>14.664999999999999</v>
      </c>
      <c r="H94" s="166" t="s">
        <v>1127</v>
      </c>
      <c r="I94" s="167" t="s">
        <v>1129</v>
      </c>
      <c r="J94" s="178" t="s">
        <v>1173</v>
      </c>
      <c r="K94" s="9" t="s">
        <v>1062</v>
      </c>
      <c r="L94" s="9"/>
    </row>
    <row r="95" spans="2:12" ht="15.75" thickBot="1" x14ac:dyDescent="0.3">
      <c r="B95" s="9"/>
      <c r="C95" s="9"/>
      <c r="D95" s="35" t="s">
        <v>1080</v>
      </c>
      <c r="E95" s="9" t="s">
        <v>219</v>
      </c>
      <c r="F95" s="53">
        <v>11.786</v>
      </c>
      <c r="G95" s="53">
        <v>11.786</v>
      </c>
      <c r="H95" s="166" t="s">
        <v>1127</v>
      </c>
      <c r="I95" s="167" t="s">
        <v>1129</v>
      </c>
      <c r="J95" s="178" t="s">
        <v>1173</v>
      </c>
      <c r="K95" s="9" t="s">
        <v>1062</v>
      </c>
      <c r="L95" s="9"/>
    </row>
    <row r="96" spans="2:12" ht="15.75" thickBot="1" x14ac:dyDescent="0.3">
      <c r="B96" s="12"/>
      <c r="C96" s="12"/>
      <c r="D96" s="12"/>
      <c r="E96" s="97" t="s">
        <v>792</v>
      </c>
      <c r="F96" s="106">
        <f>SUM(F8,F17,F18,F39,F40,F58,F59,F95,F70,F72:F73,F79,F81,F83:F84:F84,F93:F94)</f>
        <v>139.72799999999998</v>
      </c>
      <c r="G96" s="106">
        <f>SUM(G8,G17,G18,G39,G40,G58,G59,G95,G70,G72:G73,G79,G81,G83:G84:G84,G93:G94)</f>
        <v>139.72799999999998</v>
      </c>
      <c r="H96" s="168" t="s">
        <v>1130</v>
      </c>
      <c r="I96" s="12"/>
      <c r="J96" s="12"/>
      <c r="K96" s="12"/>
      <c r="L96" s="12"/>
    </row>
    <row r="97" spans="2:12" x14ac:dyDescent="0.25">
      <c r="B97" s="12"/>
      <c r="C97" s="12"/>
      <c r="D97" s="12"/>
      <c r="E97" s="114" t="s">
        <v>1119</v>
      </c>
      <c r="F97" s="129">
        <f>SUM(F8,F18,F40,F59)</f>
        <v>48.421999999999997</v>
      </c>
      <c r="G97" s="129">
        <f>SUM(G8,G18,G40,G59)</f>
        <v>48.421999999999997</v>
      </c>
      <c r="H97" s="12"/>
      <c r="I97" s="12"/>
      <c r="J97" s="12"/>
      <c r="K97" s="12"/>
      <c r="L97" s="12"/>
    </row>
    <row r="98" spans="2:12" x14ac:dyDescent="0.25">
      <c r="B98" s="132" t="s">
        <v>33</v>
      </c>
      <c r="C98" s="132"/>
      <c r="D98" s="132"/>
      <c r="E98" s="145" t="s">
        <v>1122</v>
      </c>
      <c r="F98" s="152">
        <f>F96-F97</f>
        <v>91.305999999999983</v>
      </c>
      <c r="G98" s="152">
        <f>G96-G97</f>
        <v>91.305999999999983</v>
      </c>
      <c r="H98" s="132"/>
      <c r="I98" s="132"/>
      <c r="J98" s="132"/>
      <c r="K98" s="132"/>
      <c r="L98" s="132"/>
    </row>
    <row r="99" spans="2:12" x14ac:dyDescent="0.25">
      <c r="B99" s="123"/>
      <c r="C99" s="123"/>
      <c r="D99" s="123"/>
      <c r="E99" s="123"/>
      <c r="H99" s="123"/>
      <c r="I99" s="123"/>
      <c r="J99" s="123"/>
      <c r="K99" s="123"/>
      <c r="L99" s="123"/>
    </row>
    <row r="100" spans="2:12" x14ac:dyDescent="0.25">
      <c r="E100" s="114" t="s">
        <v>1164</v>
      </c>
      <c r="F100" s="138">
        <f>F8+F18+F40+F59</f>
        <v>48.421999999999997</v>
      </c>
      <c r="G100" s="138">
        <f>G8+G18+G40+G59</f>
        <v>48.421999999999997</v>
      </c>
      <c r="H100" t="s">
        <v>1166</v>
      </c>
    </row>
    <row r="101" spans="2:12" x14ac:dyDescent="0.25">
      <c r="E101" s="114" t="s">
        <v>1165</v>
      </c>
      <c r="F101" s="138">
        <f>F96-F100</f>
        <v>91.305999999999983</v>
      </c>
      <c r="G101" s="138">
        <f>G96-G100</f>
        <v>91.305999999999983</v>
      </c>
      <c r="H101" t="s">
        <v>1166</v>
      </c>
    </row>
  </sheetData>
  <mergeCells count="14">
    <mergeCell ref="B2:L2"/>
    <mergeCell ref="B4:L4"/>
    <mergeCell ref="I3:L3"/>
    <mergeCell ref="B3:H3"/>
    <mergeCell ref="B5:D5"/>
    <mergeCell ref="E5:I5"/>
    <mergeCell ref="J5:L5"/>
    <mergeCell ref="B64:L64"/>
    <mergeCell ref="B65:H65"/>
    <mergeCell ref="I65:L65"/>
    <mergeCell ref="B66:L66"/>
    <mergeCell ref="B67:D67"/>
    <mergeCell ref="E67:I67"/>
    <mergeCell ref="J67:L6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13"/>
  <sheetViews>
    <sheetView topLeftCell="A79" zoomScaleNormal="100" workbookViewId="0">
      <selection activeCell="F113" sqref="F113"/>
    </sheetView>
  </sheetViews>
  <sheetFormatPr defaultRowHeight="15" x14ac:dyDescent="0.25"/>
  <cols>
    <col min="2" max="2" width="12.7109375" customWidth="1"/>
    <col min="3" max="3" width="10.7109375" customWidth="1"/>
    <col min="4" max="4" width="33.140625" customWidth="1"/>
    <col min="5" max="5" width="17.42578125" style="24" customWidth="1"/>
    <col min="6" max="6" width="10" style="32" customWidth="1"/>
    <col min="7" max="7" width="10.140625" style="32" customWidth="1"/>
    <col min="8" max="8" width="10.7109375" style="24" customWidth="1"/>
    <col min="9" max="9" width="26.7109375" style="26" bestFit="1" customWidth="1"/>
    <col min="10" max="11" width="15.7109375" customWidth="1"/>
    <col min="12" max="12" width="41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202" t="s">
        <v>119</v>
      </c>
      <c r="C5" s="203"/>
      <c r="D5" s="203"/>
      <c r="E5" s="198" t="s">
        <v>117</v>
      </c>
      <c r="F5" s="198"/>
      <c r="G5" s="198"/>
      <c r="H5" s="198"/>
      <c r="I5" s="198"/>
      <c r="J5" s="198" t="s">
        <v>118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38" t="s">
        <v>19</v>
      </c>
      <c r="L6" s="39" t="s">
        <v>20</v>
      </c>
    </row>
    <row r="7" spans="2:12" x14ac:dyDescent="0.25">
      <c r="B7" s="22"/>
      <c r="C7" s="23"/>
      <c r="D7" s="49" t="s">
        <v>162</v>
      </c>
      <c r="E7" s="18"/>
      <c r="F7" s="45"/>
      <c r="G7" s="45"/>
      <c r="H7" s="18"/>
      <c r="I7" s="28"/>
      <c r="J7" s="18"/>
      <c r="K7" s="10"/>
      <c r="L7" s="10"/>
    </row>
    <row r="8" spans="2:12" x14ac:dyDescent="0.25">
      <c r="B8" s="9"/>
      <c r="C8" s="9"/>
      <c r="D8" s="75" t="s">
        <v>1063</v>
      </c>
      <c r="E8" s="8"/>
      <c r="F8" s="31"/>
      <c r="G8" s="31"/>
      <c r="H8" s="8"/>
      <c r="I8" s="28"/>
      <c r="J8" s="9"/>
      <c r="K8" s="9"/>
      <c r="L8" s="37"/>
    </row>
    <row r="9" spans="2:12" x14ac:dyDescent="0.25">
      <c r="B9" s="9"/>
      <c r="C9" s="9"/>
      <c r="D9" s="17" t="s">
        <v>1066</v>
      </c>
      <c r="E9" s="96" t="s">
        <v>92</v>
      </c>
      <c r="F9" s="31">
        <v>1.04</v>
      </c>
      <c r="G9" s="31">
        <v>1.04</v>
      </c>
      <c r="H9" s="166">
        <v>2</v>
      </c>
      <c r="I9" s="167" t="s">
        <v>1128</v>
      </c>
      <c r="J9" s="178" t="s">
        <v>1173</v>
      </c>
      <c r="K9" s="9" t="s">
        <v>1061</v>
      </c>
      <c r="L9" s="37"/>
    </row>
    <row r="10" spans="2:12" x14ac:dyDescent="0.25">
      <c r="B10" s="9"/>
      <c r="C10" s="9"/>
      <c r="D10" s="14" t="s">
        <v>1051</v>
      </c>
      <c r="E10" s="96" t="s">
        <v>115</v>
      </c>
      <c r="F10" s="31">
        <v>0.89100000000000001</v>
      </c>
      <c r="G10" s="31">
        <v>0.89100000000000001</v>
      </c>
      <c r="H10" s="166">
        <v>2</v>
      </c>
      <c r="I10" s="167" t="s">
        <v>1128</v>
      </c>
      <c r="J10" s="178" t="s">
        <v>1173</v>
      </c>
      <c r="K10" s="9" t="s">
        <v>1061</v>
      </c>
      <c r="L10" s="37"/>
    </row>
    <row r="11" spans="2:12" x14ac:dyDescent="0.25">
      <c r="B11" s="9"/>
      <c r="C11" s="9"/>
      <c r="D11" s="14" t="s">
        <v>37</v>
      </c>
      <c r="E11" s="96" t="s">
        <v>116</v>
      </c>
      <c r="F11" s="31">
        <v>0.75600000000000001</v>
      </c>
      <c r="G11" s="31">
        <v>0.75600000000000001</v>
      </c>
      <c r="H11" s="166">
        <v>2</v>
      </c>
      <c r="I11" s="167" t="s">
        <v>1128</v>
      </c>
      <c r="J11" s="178" t="s">
        <v>1173</v>
      </c>
      <c r="K11" s="9" t="s">
        <v>1061</v>
      </c>
      <c r="L11" s="37"/>
    </row>
    <row r="12" spans="2:12" x14ac:dyDescent="0.25">
      <c r="B12" s="9"/>
      <c r="C12" s="9"/>
      <c r="D12" s="14" t="s">
        <v>1067</v>
      </c>
      <c r="E12" s="96" t="s">
        <v>1068</v>
      </c>
      <c r="F12" s="31">
        <v>1.04</v>
      </c>
      <c r="G12" s="31">
        <v>1.04</v>
      </c>
      <c r="H12" s="166">
        <v>2</v>
      </c>
      <c r="I12" s="167" t="s">
        <v>1128</v>
      </c>
      <c r="J12" s="178" t="s">
        <v>1173</v>
      </c>
      <c r="K12" s="9" t="s">
        <v>1061</v>
      </c>
      <c r="L12" s="37"/>
    </row>
    <row r="13" spans="2:12" x14ac:dyDescent="0.25">
      <c r="B13" s="9"/>
      <c r="C13" s="9"/>
      <c r="D13" s="14" t="s">
        <v>38</v>
      </c>
      <c r="E13" s="96" t="s">
        <v>1069</v>
      </c>
      <c r="F13" s="34">
        <v>0.70799999999999996</v>
      </c>
      <c r="G13" s="34">
        <v>0.70799999999999996</v>
      </c>
      <c r="H13" s="166">
        <v>2</v>
      </c>
      <c r="I13" s="167" t="s">
        <v>1128</v>
      </c>
      <c r="J13" s="178" t="s">
        <v>1173</v>
      </c>
      <c r="K13" s="9" t="s">
        <v>1061</v>
      </c>
      <c r="L13" s="37"/>
    </row>
    <row r="14" spans="2:12" x14ac:dyDescent="0.25">
      <c r="B14" s="9"/>
      <c r="C14" s="9"/>
      <c r="D14" s="14" t="s">
        <v>165</v>
      </c>
      <c r="E14" s="36"/>
      <c r="F14" s="34">
        <v>1.097</v>
      </c>
      <c r="G14" s="34">
        <v>1.097</v>
      </c>
      <c r="H14" s="166">
        <v>2</v>
      </c>
      <c r="I14" s="167" t="s">
        <v>1128</v>
      </c>
      <c r="J14" s="178" t="s">
        <v>1173</v>
      </c>
      <c r="K14" s="9" t="s">
        <v>1061</v>
      </c>
      <c r="L14" s="37"/>
    </row>
    <row r="15" spans="2:12" x14ac:dyDescent="0.25">
      <c r="B15" s="9"/>
      <c r="C15" s="9"/>
      <c r="D15" s="14"/>
      <c r="E15" s="42" t="s">
        <v>93</v>
      </c>
      <c r="F15" s="44">
        <f>SUM(F9:F14)</f>
        <v>5.532</v>
      </c>
      <c r="G15" s="44">
        <f>SUM(G9:G14)</f>
        <v>5.532</v>
      </c>
      <c r="H15" s="166"/>
      <c r="I15" s="28"/>
      <c r="J15" s="9"/>
      <c r="K15" s="9"/>
      <c r="L15" s="37"/>
    </row>
    <row r="16" spans="2:12" x14ac:dyDescent="0.25">
      <c r="B16" s="9"/>
      <c r="C16" s="9"/>
      <c r="D16" s="16" t="s">
        <v>236</v>
      </c>
      <c r="E16" s="8" t="s">
        <v>88</v>
      </c>
      <c r="F16" s="53">
        <f>6.184*2</f>
        <v>12.368</v>
      </c>
      <c r="G16" s="53">
        <f>6.184*2</f>
        <v>12.368</v>
      </c>
      <c r="H16" s="166">
        <v>2</v>
      </c>
      <c r="I16" s="167" t="s">
        <v>1128</v>
      </c>
      <c r="J16" s="178" t="s">
        <v>1173</v>
      </c>
      <c r="K16" s="9" t="s">
        <v>1061</v>
      </c>
      <c r="L16" s="159" t="s">
        <v>1137</v>
      </c>
    </row>
    <row r="17" spans="2:12" x14ac:dyDescent="0.25">
      <c r="B17" s="9"/>
      <c r="C17" s="9"/>
      <c r="D17" s="73" t="s">
        <v>63</v>
      </c>
      <c r="E17" s="8"/>
      <c r="F17" s="31"/>
      <c r="G17" s="31"/>
      <c r="H17" s="166"/>
      <c r="I17" s="28"/>
      <c r="J17" s="9"/>
      <c r="K17" s="9"/>
      <c r="L17" s="37"/>
    </row>
    <row r="18" spans="2:12" x14ac:dyDescent="0.25">
      <c r="B18" s="9"/>
      <c r="C18" s="9"/>
      <c r="D18" s="14" t="s">
        <v>1065</v>
      </c>
      <c r="E18" s="96" t="s">
        <v>120</v>
      </c>
      <c r="F18" s="31">
        <v>1.125</v>
      </c>
      <c r="G18" s="31">
        <v>1.125</v>
      </c>
      <c r="H18" s="166">
        <v>2</v>
      </c>
      <c r="I18" s="167" t="s">
        <v>1128</v>
      </c>
      <c r="J18" s="178" t="s">
        <v>1173</v>
      </c>
      <c r="K18" s="9" t="s">
        <v>1061</v>
      </c>
      <c r="L18" s="37"/>
    </row>
    <row r="19" spans="2:12" x14ac:dyDescent="0.25">
      <c r="B19" s="9"/>
      <c r="C19" s="9"/>
      <c r="D19" s="14" t="s">
        <v>36</v>
      </c>
      <c r="E19" s="96" t="s">
        <v>124</v>
      </c>
      <c r="F19" s="31">
        <v>0.73399999999999999</v>
      </c>
      <c r="G19" s="31">
        <v>0.73399999999999999</v>
      </c>
      <c r="H19" s="166">
        <v>2</v>
      </c>
      <c r="I19" s="167" t="s">
        <v>1128</v>
      </c>
      <c r="J19" s="178" t="s">
        <v>1173</v>
      </c>
      <c r="K19" s="9" t="s">
        <v>1061</v>
      </c>
      <c r="L19" s="37"/>
    </row>
    <row r="20" spans="2:12" x14ac:dyDescent="0.25">
      <c r="B20" s="9"/>
      <c r="C20" s="9"/>
      <c r="D20" s="14" t="s">
        <v>37</v>
      </c>
      <c r="E20" s="96" t="s">
        <v>123</v>
      </c>
      <c r="F20" s="31">
        <v>0.73399999999999999</v>
      </c>
      <c r="G20" s="31">
        <v>0.73399999999999999</v>
      </c>
      <c r="H20" s="166">
        <v>2</v>
      </c>
      <c r="I20" s="167" t="s">
        <v>1128</v>
      </c>
      <c r="J20" s="178" t="s">
        <v>1173</v>
      </c>
      <c r="K20" s="9" t="s">
        <v>1061</v>
      </c>
      <c r="L20" s="37"/>
    </row>
    <row r="21" spans="2:12" x14ac:dyDescent="0.25">
      <c r="B21" s="9"/>
      <c r="C21" s="9"/>
      <c r="D21" s="14" t="s">
        <v>1064</v>
      </c>
      <c r="E21" s="96" t="s">
        <v>121</v>
      </c>
      <c r="F21" s="31">
        <v>1.125</v>
      </c>
      <c r="G21" s="31">
        <v>1.125</v>
      </c>
      <c r="H21" s="166">
        <v>2</v>
      </c>
      <c r="I21" s="167" t="s">
        <v>1128</v>
      </c>
      <c r="J21" s="178" t="s">
        <v>1173</v>
      </c>
      <c r="K21" s="9" t="s">
        <v>1061</v>
      </c>
      <c r="L21" s="37"/>
    </row>
    <row r="22" spans="2:12" x14ac:dyDescent="0.25">
      <c r="B22" s="9"/>
      <c r="C22" s="9"/>
      <c r="D22" s="14" t="s">
        <v>38</v>
      </c>
      <c r="E22" s="96" t="s">
        <v>122</v>
      </c>
      <c r="F22" s="32">
        <v>0.77400000000000002</v>
      </c>
      <c r="G22" s="31">
        <v>0.77400000000000002</v>
      </c>
      <c r="H22" s="166">
        <v>2</v>
      </c>
      <c r="I22" s="167" t="s">
        <v>1128</v>
      </c>
      <c r="J22" s="178" t="s">
        <v>1173</v>
      </c>
      <c r="K22" s="9" t="s">
        <v>1061</v>
      </c>
      <c r="L22" s="37"/>
    </row>
    <row r="23" spans="2:12" x14ac:dyDescent="0.25">
      <c r="B23" s="9"/>
      <c r="C23" s="9"/>
      <c r="D23" s="14" t="s">
        <v>39</v>
      </c>
      <c r="E23" s="96" t="s">
        <v>125</v>
      </c>
      <c r="F23" s="31">
        <v>0.67200000000000004</v>
      </c>
      <c r="G23" s="31">
        <v>0.67200000000000004</v>
      </c>
      <c r="H23" s="166">
        <v>2</v>
      </c>
      <c r="I23" s="167" t="s">
        <v>1128</v>
      </c>
      <c r="J23" s="178" t="s">
        <v>1173</v>
      </c>
      <c r="K23" s="9" t="s">
        <v>1061</v>
      </c>
      <c r="L23" s="37"/>
    </row>
    <row r="24" spans="2:12" x14ac:dyDescent="0.25">
      <c r="B24" s="9"/>
      <c r="C24" s="9"/>
      <c r="D24" s="14" t="s">
        <v>165</v>
      </c>
      <c r="E24" s="42"/>
      <c r="F24" s="31">
        <v>1.4179999999999999</v>
      </c>
      <c r="G24" s="31">
        <v>1.4179999999999999</v>
      </c>
      <c r="H24" s="166">
        <v>2</v>
      </c>
      <c r="I24" s="167" t="s">
        <v>1128</v>
      </c>
      <c r="J24" s="178" t="s">
        <v>1173</v>
      </c>
      <c r="K24" s="9" t="s">
        <v>1061</v>
      </c>
      <c r="L24" s="37"/>
    </row>
    <row r="25" spans="2:12" x14ac:dyDescent="0.25">
      <c r="B25" s="9"/>
      <c r="C25" s="9"/>
      <c r="D25" s="14"/>
      <c r="E25" s="42" t="s">
        <v>93</v>
      </c>
      <c r="F25" s="44">
        <f>SUM(F18:F24)</f>
        <v>6.5819999999999999</v>
      </c>
      <c r="G25" s="44">
        <f>SUM(G18:G24)</f>
        <v>6.5819999999999999</v>
      </c>
      <c r="H25" s="166"/>
      <c r="I25" s="28"/>
      <c r="J25" s="9"/>
      <c r="K25" s="9"/>
      <c r="L25" s="37"/>
    </row>
    <row r="26" spans="2:12" x14ac:dyDescent="0.25">
      <c r="B26" s="9"/>
      <c r="C26" s="9"/>
      <c r="D26" s="16" t="s">
        <v>237</v>
      </c>
      <c r="E26" s="8" t="s">
        <v>89</v>
      </c>
      <c r="F26" s="54">
        <f>3.68*2</f>
        <v>7.36</v>
      </c>
      <c r="G26" s="54">
        <f>3.68*2</f>
        <v>7.36</v>
      </c>
      <c r="H26" s="166">
        <v>2</v>
      </c>
      <c r="I26" s="167" t="s">
        <v>1128</v>
      </c>
      <c r="J26" s="178" t="s">
        <v>1173</v>
      </c>
      <c r="K26" s="9" t="s">
        <v>1061</v>
      </c>
      <c r="L26" s="159" t="s">
        <v>1138</v>
      </c>
    </row>
    <row r="27" spans="2:12" x14ac:dyDescent="0.25">
      <c r="B27" s="9"/>
      <c r="C27" s="9"/>
      <c r="D27" s="16"/>
      <c r="E27" s="43"/>
      <c r="F27" s="47"/>
      <c r="G27" s="47"/>
      <c r="H27" s="166"/>
      <c r="I27" s="28"/>
      <c r="J27" s="9"/>
      <c r="K27" s="9"/>
      <c r="L27" s="9"/>
    </row>
    <row r="28" spans="2:12" x14ac:dyDescent="0.25">
      <c r="B28" s="9"/>
      <c r="C28" s="9"/>
      <c r="D28" s="50" t="s">
        <v>163</v>
      </c>
      <c r="E28" s="8"/>
      <c r="F28" s="31"/>
      <c r="G28" s="31"/>
      <c r="H28" s="166"/>
      <c r="I28" s="28"/>
      <c r="J28" s="9"/>
      <c r="K28" s="9"/>
      <c r="L28" s="9"/>
    </row>
    <row r="29" spans="2:12" x14ac:dyDescent="0.25">
      <c r="B29" s="9"/>
      <c r="C29" s="9"/>
      <c r="D29" s="16" t="s">
        <v>72</v>
      </c>
      <c r="E29" s="96" t="s">
        <v>81</v>
      </c>
      <c r="F29" s="31">
        <v>3.45</v>
      </c>
      <c r="G29" s="31">
        <v>3.45</v>
      </c>
      <c r="H29" s="166" t="s">
        <v>1127</v>
      </c>
      <c r="I29" s="167" t="s">
        <v>1129</v>
      </c>
      <c r="J29" s="178" t="s">
        <v>1173</v>
      </c>
      <c r="K29" s="9" t="s">
        <v>1062</v>
      </c>
      <c r="L29" s="9"/>
    </row>
    <row r="30" spans="2:12" x14ac:dyDescent="0.25">
      <c r="B30" s="9"/>
      <c r="C30" s="9"/>
      <c r="D30" s="14" t="s">
        <v>73</v>
      </c>
      <c r="E30" s="96" t="s">
        <v>1070</v>
      </c>
      <c r="F30" s="31">
        <v>0.56999999999999995</v>
      </c>
      <c r="G30" s="31">
        <v>0.56999999999999995</v>
      </c>
      <c r="H30" s="166" t="s">
        <v>1127</v>
      </c>
      <c r="I30" s="167" t="s">
        <v>1129</v>
      </c>
      <c r="J30" s="178" t="s">
        <v>1173</v>
      </c>
      <c r="K30" s="9" t="s">
        <v>1062</v>
      </c>
      <c r="L30" s="9"/>
    </row>
    <row r="31" spans="2:12" x14ac:dyDescent="0.25">
      <c r="B31" s="9"/>
      <c r="C31" s="9"/>
      <c r="D31" s="16" t="s">
        <v>74</v>
      </c>
      <c r="E31" s="96" t="s">
        <v>82</v>
      </c>
      <c r="F31" s="31">
        <v>4.859</v>
      </c>
      <c r="G31" s="31">
        <v>4.859</v>
      </c>
      <c r="H31" s="166" t="s">
        <v>1127</v>
      </c>
      <c r="I31" s="167" t="s">
        <v>1129</v>
      </c>
      <c r="J31" s="178" t="s">
        <v>1173</v>
      </c>
      <c r="K31" s="9" t="s">
        <v>1062</v>
      </c>
      <c r="L31" s="9"/>
    </row>
    <row r="32" spans="2:12" x14ac:dyDescent="0.25">
      <c r="B32" s="9"/>
      <c r="C32" s="9"/>
      <c r="D32" s="14" t="s">
        <v>75</v>
      </c>
      <c r="E32" s="96" t="s">
        <v>83</v>
      </c>
      <c r="F32" s="31">
        <v>0.53700000000000003</v>
      </c>
      <c r="G32" s="31">
        <v>0.53700000000000003</v>
      </c>
      <c r="H32" s="166" t="s">
        <v>1127</v>
      </c>
      <c r="I32" s="167" t="s">
        <v>1129</v>
      </c>
      <c r="J32" s="178" t="s">
        <v>1173</v>
      </c>
      <c r="K32" s="9" t="s">
        <v>1062</v>
      </c>
      <c r="L32" s="9"/>
    </row>
    <row r="33" spans="2:12" x14ac:dyDescent="0.25">
      <c r="B33" s="9"/>
      <c r="C33" s="9"/>
      <c r="D33" s="16" t="s">
        <v>76</v>
      </c>
      <c r="E33" s="96" t="s">
        <v>84</v>
      </c>
      <c r="F33" s="31">
        <v>3.2080000000000002</v>
      </c>
      <c r="G33" s="31">
        <v>3.2080000000000002</v>
      </c>
      <c r="H33" s="166" t="s">
        <v>1127</v>
      </c>
      <c r="I33" s="167" t="s">
        <v>1129</v>
      </c>
      <c r="J33" s="178" t="s">
        <v>1173</v>
      </c>
      <c r="K33" s="9" t="s">
        <v>1062</v>
      </c>
      <c r="L33" s="28"/>
    </row>
    <row r="34" spans="2:12" x14ac:dyDescent="0.25">
      <c r="B34" s="9"/>
      <c r="C34" s="9"/>
      <c r="D34" s="14" t="s">
        <v>77</v>
      </c>
      <c r="E34" s="96" t="s">
        <v>85</v>
      </c>
      <c r="F34" s="31">
        <v>0.377</v>
      </c>
      <c r="G34" s="31">
        <v>0.377</v>
      </c>
      <c r="H34" s="166" t="s">
        <v>1127</v>
      </c>
      <c r="I34" s="167" t="s">
        <v>1129</v>
      </c>
      <c r="J34" s="178" t="s">
        <v>1173</v>
      </c>
      <c r="K34" s="9" t="s">
        <v>1062</v>
      </c>
      <c r="L34" s="9"/>
    </row>
    <row r="35" spans="2:12" x14ac:dyDescent="0.25">
      <c r="B35" s="9"/>
      <c r="C35" s="9"/>
      <c r="D35" s="16" t="s">
        <v>78</v>
      </c>
      <c r="E35" s="96" t="s">
        <v>86</v>
      </c>
      <c r="F35" s="31">
        <v>8.5389999999999997</v>
      </c>
      <c r="G35" s="31">
        <v>8.5389999999999997</v>
      </c>
      <c r="H35" s="166" t="s">
        <v>1127</v>
      </c>
      <c r="I35" s="167" t="s">
        <v>1129</v>
      </c>
      <c r="J35" s="178" t="s">
        <v>1173</v>
      </c>
      <c r="K35" s="9" t="s">
        <v>1062</v>
      </c>
      <c r="L35" s="28"/>
    </row>
    <row r="36" spans="2:12" x14ac:dyDescent="0.25">
      <c r="B36" s="10"/>
      <c r="C36" s="10"/>
      <c r="D36" s="16"/>
      <c r="E36" s="43" t="s">
        <v>93</v>
      </c>
      <c r="F36" s="44">
        <f>SUM(F29:F35)</f>
        <v>21.540000000000003</v>
      </c>
      <c r="G36" s="44">
        <f>SUM(G29:G35)</f>
        <v>21.540000000000003</v>
      </c>
      <c r="H36" s="18"/>
      <c r="I36" s="25"/>
      <c r="J36" s="48"/>
      <c r="K36" s="10"/>
      <c r="L36" s="25"/>
    </row>
    <row r="37" spans="2:12" x14ac:dyDescent="0.25">
      <c r="B37" s="10"/>
      <c r="C37" s="10"/>
      <c r="D37" s="50" t="s">
        <v>164</v>
      </c>
      <c r="E37" s="18"/>
      <c r="F37" s="33"/>
      <c r="G37" s="33"/>
      <c r="H37" s="18"/>
      <c r="I37" s="25"/>
      <c r="J37" s="10"/>
      <c r="K37" s="10"/>
      <c r="L37" s="10"/>
    </row>
    <row r="38" spans="2:12" x14ac:dyDescent="0.25">
      <c r="B38" s="9"/>
      <c r="C38" s="9"/>
      <c r="D38" s="16" t="s">
        <v>166</v>
      </c>
      <c r="E38" s="96" t="s">
        <v>87</v>
      </c>
      <c r="F38" s="31">
        <v>2.6059999999999999</v>
      </c>
      <c r="G38" s="31">
        <v>2.6059999999999999</v>
      </c>
      <c r="H38" s="166" t="s">
        <v>1127</v>
      </c>
      <c r="I38" s="167" t="s">
        <v>1129</v>
      </c>
      <c r="J38" s="178" t="s">
        <v>1173</v>
      </c>
      <c r="K38" s="9" t="s">
        <v>1062</v>
      </c>
      <c r="L38" s="28"/>
    </row>
    <row r="39" spans="2:12" x14ac:dyDescent="0.25">
      <c r="B39" s="9"/>
      <c r="C39" s="9"/>
      <c r="D39" s="14" t="s">
        <v>1109</v>
      </c>
      <c r="E39" s="130" t="s">
        <v>1100</v>
      </c>
      <c r="F39" s="47">
        <v>0.47799999999999998</v>
      </c>
      <c r="G39" s="47">
        <v>0.47799999999999998</v>
      </c>
      <c r="H39" s="166" t="s">
        <v>1127</v>
      </c>
      <c r="I39" s="167" t="s">
        <v>1129</v>
      </c>
      <c r="J39" s="178" t="s">
        <v>1173</v>
      </c>
      <c r="K39" s="9" t="s">
        <v>1062</v>
      </c>
      <c r="L39" s="59"/>
    </row>
    <row r="40" spans="2:12" x14ac:dyDescent="0.25">
      <c r="B40" s="9"/>
      <c r="C40" s="9"/>
      <c r="D40" s="29"/>
      <c r="E40" s="43" t="s">
        <v>93</v>
      </c>
      <c r="F40" s="44">
        <f>SUM(F38:F39)</f>
        <v>3.0839999999999996</v>
      </c>
      <c r="G40" s="44">
        <f>SUM(G38:G39)</f>
        <v>3.0839999999999996</v>
      </c>
      <c r="H40" s="166"/>
      <c r="I40" s="28"/>
      <c r="J40" s="9"/>
      <c r="K40" s="9"/>
      <c r="L40" s="9"/>
    </row>
    <row r="41" spans="2:12" x14ac:dyDescent="0.25">
      <c r="B41" s="9"/>
      <c r="C41" s="9"/>
      <c r="D41" s="200" t="s">
        <v>79</v>
      </c>
      <c r="E41" s="8"/>
      <c r="F41" s="31"/>
      <c r="G41" s="31"/>
      <c r="H41" s="166"/>
      <c r="I41" s="28"/>
      <c r="J41" s="9"/>
      <c r="K41" s="9"/>
      <c r="L41" s="9"/>
    </row>
    <row r="42" spans="2:12" x14ac:dyDescent="0.25">
      <c r="B42" s="9"/>
      <c r="C42" s="9"/>
      <c r="D42" s="201"/>
      <c r="E42" s="8"/>
      <c r="F42" s="31"/>
      <c r="G42" s="31"/>
      <c r="H42" s="166"/>
      <c r="I42" s="28"/>
      <c r="J42" s="9"/>
      <c r="K42" s="9"/>
      <c r="L42" s="9"/>
    </row>
    <row r="43" spans="2:12" x14ac:dyDescent="0.25">
      <c r="B43" s="9"/>
      <c r="C43" s="9"/>
      <c r="D43" s="9" t="s">
        <v>75</v>
      </c>
      <c r="E43" s="8" t="s">
        <v>1161</v>
      </c>
      <c r="F43" s="31">
        <v>0.36499999999999999</v>
      </c>
      <c r="G43" s="31">
        <v>0.36499999999999999</v>
      </c>
      <c r="H43" s="166">
        <v>2</v>
      </c>
      <c r="I43" s="167" t="s">
        <v>1128</v>
      </c>
      <c r="J43" s="178" t="s">
        <v>1173</v>
      </c>
      <c r="K43" s="9" t="s">
        <v>1061</v>
      </c>
      <c r="L43" s="30" t="s">
        <v>80</v>
      </c>
    </row>
    <row r="45" spans="2:12" x14ac:dyDescent="0.25">
      <c r="B45" s="133" t="s">
        <v>33</v>
      </c>
      <c r="C45" s="133"/>
      <c r="D45" s="133"/>
      <c r="E45" s="133"/>
      <c r="F45" s="133"/>
      <c r="G45" s="133"/>
      <c r="H45" s="133"/>
      <c r="I45" s="133"/>
      <c r="J45" s="133"/>
      <c r="K45" s="133"/>
      <c r="L45" s="133"/>
    </row>
    <row r="47" spans="2:12" ht="15.75" thickBot="1" x14ac:dyDescent="0.3"/>
    <row r="48" spans="2:12" ht="19.5" thickBot="1" x14ac:dyDescent="0.3">
      <c r="B48" s="188" t="s">
        <v>21</v>
      </c>
      <c r="C48" s="189"/>
      <c r="D48" s="189"/>
      <c r="E48" s="189"/>
      <c r="F48" s="189"/>
      <c r="G48" s="189"/>
      <c r="H48" s="189"/>
      <c r="I48" s="189"/>
      <c r="J48" s="189"/>
      <c r="K48" s="189"/>
      <c r="L48" s="190"/>
    </row>
    <row r="49" spans="2:12" x14ac:dyDescent="0.25">
      <c r="B49" s="191" t="s">
        <v>22</v>
      </c>
      <c r="C49" s="192"/>
      <c r="D49" s="192"/>
      <c r="E49" s="192"/>
      <c r="F49" s="192"/>
      <c r="G49" s="192"/>
      <c r="H49" s="192"/>
      <c r="I49" s="192" t="s">
        <v>1123</v>
      </c>
      <c r="J49" s="192"/>
      <c r="K49" s="192"/>
      <c r="L49" s="193"/>
    </row>
    <row r="50" spans="2:12" x14ac:dyDescent="0.25">
      <c r="B50" s="194"/>
      <c r="C50" s="195"/>
      <c r="D50" s="195"/>
      <c r="E50" s="195"/>
      <c r="F50" s="195"/>
      <c r="G50" s="195"/>
      <c r="H50" s="195"/>
      <c r="I50" s="195"/>
      <c r="J50" s="195"/>
      <c r="K50" s="195"/>
      <c r="L50" s="196"/>
    </row>
    <row r="51" spans="2:12" ht="15.75" thickBot="1" x14ac:dyDescent="0.3">
      <c r="B51" s="197" t="s">
        <v>24</v>
      </c>
      <c r="C51" s="198"/>
      <c r="D51" s="198"/>
      <c r="E51" s="198" t="s">
        <v>97</v>
      </c>
      <c r="F51" s="198"/>
      <c r="G51" s="198"/>
      <c r="H51" s="198"/>
      <c r="I51" s="198"/>
      <c r="J51" s="198" t="s">
        <v>98</v>
      </c>
      <c r="K51" s="198"/>
      <c r="L51" s="199"/>
    </row>
    <row r="52" spans="2:12" ht="30" customHeight="1" thickBot="1" x14ac:dyDescent="0.3">
      <c r="B52" s="19" t="s">
        <v>14</v>
      </c>
      <c r="C52" s="20" t="s">
        <v>15</v>
      </c>
      <c r="D52" s="20" t="s">
        <v>66</v>
      </c>
      <c r="E52" s="20" t="s">
        <v>67</v>
      </c>
      <c r="F52" s="141" t="s">
        <v>1115</v>
      </c>
      <c r="G52" s="141" t="s">
        <v>1116</v>
      </c>
      <c r="H52" s="20" t="s">
        <v>16</v>
      </c>
      <c r="I52" s="27" t="s">
        <v>17</v>
      </c>
      <c r="J52" s="20" t="s">
        <v>18</v>
      </c>
      <c r="K52" s="38" t="s">
        <v>19</v>
      </c>
      <c r="L52" s="39" t="s">
        <v>20</v>
      </c>
    </row>
    <row r="53" spans="2:12" x14ac:dyDescent="0.25">
      <c r="B53" s="9"/>
      <c r="C53" s="9"/>
      <c r="D53" s="73" t="s">
        <v>199</v>
      </c>
      <c r="E53" s="8"/>
      <c r="F53" s="31"/>
      <c r="G53" s="31"/>
      <c r="H53" s="8"/>
      <c r="I53" s="28"/>
      <c r="J53" s="9"/>
      <c r="K53" s="9"/>
      <c r="L53" s="37"/>
    </row>
    <row r="54" spans="2:12" x14ac:dyDescent="0.25">
      <c r="B54" s="9"/>
      <c r="C54" s="9"/>
      <c r="D54" s="14" t="s">
        <v>1065</v>
      </c>
      <c r="E54" s="96" t="s">
        <v>126</v>
      </c>
      <c r="F54" s="31">
        <v>1.1180000000000001</v>
      </c>
      <c r="G54" s="31">
        <v>1.1180000000000001</v>
      </c>
      <c r="H54" s="166" t="s">
        <v>1127</v>
      </c>
      <c r="I54" s="167" t="s">
        <v>1129</v>
      </c>
      <c r="J54" s="181" t="s">
        <v>1173</v>
      </c>
      <c r="K54" s="9" t="s">
        <v>1062</v>
      </c>
      <c r="L54" s="37"/>
    </row>
    <row r="55" spans="2:12" x14ac:dyDescent="0.25">
      <c r="B55" s="9"/>
      <c r="C55" s="9"/>
      <c r="D55" s="14" t="s">
        <v>257</v>
      </c>
      <c r="E55" s="96" t="s">
        <v>258</v>
      </c>
      <c r="F55" s="31">
        <v>7.0999999999999994E-2</v>
      </c>
      <c r="G55" s="31">
        <v>7.0999999999999994E-2</v>
      </c>
      <c r="H55" s="166" t="s">
        <v>1127</v>
      </c>
      <c r="I55" s="167" t="s">
        <v>1129</v>
      </c>
      <c r="J55" s="181" t="s">
        <v>1173</v>
      </c>
      <c r="K55" s="9" t="s">
        <v>1062</v>
      </c>
      <c r="L55" s="37"/>
    </row>
    <row r="56" spans="2:12" x14ac:dyDescent="0.25">
      <c r="B56" s="9"/>
      <c r="C56" s="9"/>
      <c r="D56" s="14" t="s">
        <v>37</v>
      </c>
      <c r="E56" s="124" t="s">
        <v>133</v>
      </c>
      <c r="F56" s="31">
        <v>0.48699999999999999</v>
      </c>
      <c r="G56" s="31">
        <v>0.48699999999999999</v>
      </c>
      <c r="H56" s="166" t="s">
        <v>1127</v>
      </c>
      <c r="I56" s="167" t="s">
        <v>1129</v>
      </c>
      <c r="J56" s="181" t="s">
        <v>1173</v>
      </c>
      <c r="K56" s="9" t="s">
        <v>1062</v>
      </c>
      <c r="L56" s="37"/>
    </row>
    <row r="57" spans="2:12" x14ac:dyDescent="0.25">
      <c r="B57" s="9"/>
      <c r="C57" s="9"/>
      <c r="D57" s="14" t="s">
        <v>40</v>
      </c>
      <c r="E57" s="96" t="s">
        <v>134</v>
      </c>
      <c r="F57" s="31">
        <v>0.49299999999999999</v>
      </c>
      <c r="G57" s="31">
        <v>0.49299999999999999</v>
      </c>
      <c r="H57" s="166" t="s">
        <v>1127</v>
      </c>
      <c r="I57" s="167" t="s">
        <v>1129</v>
      </c>
      <c r="J57" s="181" t="s">
        <v>1173</v>
      </c>
      <c r="K57" s="9" t="s">
        <v>1062</v>
      </c>
      <c r="L57" s="37"/>
    </row>
    <row r="58" spans="2:12" x14ac:dyDescent="0.25">
      <c r="B58" s="9"/>
      <c r="C58" s="9"/>
      <c r="D58" s="14" t="s">
        <v>152</v>
      </c>
      <c r="E58" s="96" t="s">
        <v>153</v>
      </c>
      <c r="F58" s="31">
        <v>0.41499999999999998</v>
      </c>
      <c r="G58" s="31">
        <v>0.41499999999999998</v>
      </c>
      <c r="H58" s="166" t="s">
        <v>1127</v>
      </c>
      <c r="I58" s="167" t="s">
        <v>1129</v>
      </c>
      <c r="J58" s="181" t="s">
        <v>1173</v>
      </c>
      <c r="K58" s="9" t="s">
        <v>1062</v>
      </c>
      <c r="L58" s="37"/>
    </row>
    <row r="59" spans="2:12" x14ac:dyDescent="0.25">
      <c r="B59" s="9"/>
      <c r="C59" s="9"/>
      <c r="D59" s="14" t="s">
        <v>42</v>
      </c>
      <c r="E59" s="96" t="s">
        <v>135</v>
      </c>
      <c r="F59" s="31">
        <v>0.61399999999999999</v>
      </c>
      <c r="G59" s="31">
        <v>0.61399999999999999</v>
      </c>
      <c r="H59" s="166" t="s">
        <v>1127</v>
      </c>
      <c r="I59" s="167" t="s">
        <v>1129</v>
      </c>
      <c r="J59" s="181" t="s">
        <v>1173</v>
      </c>
      <c r="K59" s="9" t="s">
        <v>1062</v>
      </c>
      <c r="L59" s="37"/>
    </row>
    <row r="60" spans="2:12" x14ac:dyDescent="0.25">
      <c r="B60" s="9"/>
      <c r="C60" s="9"/>
      <c r="D60" s="14" t="s">
        <v>43</v>
      </c>
      <c r="E60" s="96" t="s">
        <v>136</v>
      </c>
      <c r="F60" s="31">
        <v>0.64300000000000002</v>
      </c>
      <c r="G60" s="31">
        <v>0.64300000000000002</v>
      </c>
      <c r="H60" s="166" t="s">
        <v>1127</v>
      </c>
      <c r="I60" s="167" t="s">
        <v>1129</v>
      </c>
      <c r="J60" s="181" t="s">
        <v>1173</v>
      </c>
      <c r="K60" s="9" t="s">
        <v>1062</v>
      </c>
      <c r="L60" s="37"/>
    </row>
    <row r="61" spans="2:12" x14ac:dyDescent="0.25">
      <c r="B61" s="9"/>
      <c r="C61" s="9"/>
      <c r="D61" s="14" t="s">
        <v>44</v>
      </c>
      <c r="E61" s="96" t="s">
        <v>136</v>
      </c>
      <c r="F61" s="31">
        <v>0.64300000000000002</v>
      </c>
      <c r="G61" s="31">
        <v>0.64300000000000002</v>
      </c>
      <c r="H61" s="166" t="s">
        <v>1127</v>
      </c>
      <c r="I61" s="167" t="s">
        <v>1129</v>
      </c>
      <c r="J61" s="181" t="s">
        <v>1173</v>
      </c>
      <c r="K61" s="9" t="s">
        <v>1062</v>
      </c>
      <c r="L61" s="37"/>
    </row>
    <row r="62" spans="2:12" x14ac:dyDescent="0.25">
      <c r="B62" s="9"/>
      <c r="C62" s="9"/>
      <c r="D62" s="14" t="s">
        <v>45</v>
      </c>
      <c r="E62" s="96" t="s">
        <v>137</v>
      </c>
      <c r="F62" s="31">
        <v>0.69399999999999995</v>
      </c>
      <c r="G62" s="31">
        <v>0.69399999999999995</v>
      </c>
      <c r="H62" s="166" t="s">
        <v>1127</v>
      </c>
      <c r="I62" s="167" t="s">
        <v>1129</v>
      </c>
      <c r="J62" s="181" t="s">
        <v>1173</v>
      </c>
      <c r="K62" s="9" t="s">
        <v>1062</v>
      </c>
      <c r="L62" s="37"/>
    </row>
    <row r="63" spans="2:12" x14ac:dyDescent="0.25">
      <c r="B63" s="9"/>
      <c r="C63" s="9"/>
      <c r="D63" s="14" t="s">
        <v>46</v>
      </c>
      <c r="E63" s="124" t="s">
        <v>138</v>
      </c>
      <c r="F63" s="31">
        <v>0.69299999999999995</v>
      </c>
      <c r="G63" s="31">
        <v>0.69299999999999995</v>
      </c>
      <c r="H63" s="166" t="s">
        <v>1127</v>
      </c>
      <c r="I63" s="167" t="s">
        <v>1129</v>
      </c>
      <c r="J63" s="181" t="s">
        <v>1173</v>
      </c>
      <c r="K63" s="9" t="s">
        <v>1062</v>
      </c>
      <c r="L63" s="37"/>
    </row>
    <row r="64" spans="2:12" x14ac:dyDescent="0.25">
      <c r="B64" s="9"/>
      <c r="C64" s="9"/>
      <c r="D64" s="14" t="s">
        <v>605</v>
      </c>
      <c r="E64" s="96" t="s">
        <v>158</v>
      </c>
      <c r="F64" s="31">
        <v>0.28000000000000003</v>
      </c>
      <c r="G64" s="31">
        <v>0.28000000000000003</v>
      </c>
      <c r="H64" s="166" t="s">
        <v>1127</v>
      </c>
      <c r="I64" s="167" t="s">
        <v>1129</v>
      </c>
      <c r="J64" s="181" t="s">
        <v>1173</v>
      </c>
      <c r="K64" s="9" t="s">
        <v>1062</v>
      </c>
      <c r="L64" s="9"/>
    </row>
    <row r="65" spans="2:12" x14ac:dyDescent="0.25">
      <c r="B65" s="9"/>
      <c r="C65" s="9"/>
      <c r="D65" s="14" t="s">
        <v>154</v>
      </c>
      <c r="E65" s="96" t="s">
        <v>159</v>
      </c>
      <c r="F65" s="31">
        <v>0.23400000000000001</v>
      </c>
      <c r="G65" s="31">
        <v>0.23400000000000001</v>
      </c>
      <c r="H65" s="166" t="s">
        <v>1127</v>
      </c>
      <c r="I65" s="167" t="s">
        <v>1129</v>
      </c>
      <c r="J65" s="181" t="s">
        <v>1173</v>
      </c>
      <c r="K65" s="9" t="s">
        <v>1062</v>
      </c>
      <c r="L65" s="9"/>
    </row>
    <row r="66" spans="2:12" x14ac:dyDescent="0.25">
      <c r="B66" s="9"/>
      <c r="C66" s="9"/>
      <c r="D66" s="14" t="s">
        <v>155</v>
      </c>
      <c r="E66" s="96" t="s">
        <v>160</v>
      </c>
      <c r="F66" s="31">
        <v>0.17599999999999999</v>
      </c>
      <c r="G66" s="31">
        <v>0.17599999999999999</v>
      </c>
      <c r="H66" s="166" t="s">
        <v>1127</v>
      </c>
      <c r="I66" s="167" t="s">
        <v>1129</v>
      </c>
      <c r="J66" s="181" t="s">
        <v>1173</v>
      </c>
      <c r="K66" s="9" t="s">
        <v>1062</v>
      </c>
      <c r="L66" s="9"/>
    </row>
    <row r="67" spans="2:12" x14ac:dyDescent="0.25">
      <c r="B67" s="9"/>
      <c r="C67" s="9"/>
      <c r="D67" s="14" t="s">
        <v>156</v>
      </c>
      <c r="E67" s="96" t="s">
        <v>161</v>
      </c>
      <c r="F67" s="31">
        <v>0.122</v>
      </c>
      <c r="G67" s="31">
        <v>0.122</v>
      </c>
      <c r="H67" s="166" t="s">
        <v>1127</v>
      </c>
      <c r="I67" s="167" t="s">
        <v>1129</v>
      </c>
      <c r="J67" s="181" t="s">
        <v>1173</v>
      </c>
      <c r="K67" s="9" t="s">
        <v>1062</v>
      </c>
      <c r="L67" s="9"/>
    </row>
    <row r="68" spans="2:12" x14ac:dyDescent="0.25">
      <c r="B68" s="9"/>
      <c r="C68" s="9"/>
      <c r="D68" s="14" t="s">
        <v>157</v>
      </c>
      <c r="E68" s="96" t="s">
        <v>161</v>
      </c>
      <c r="F68" s="31">
        <v>0.122</v>
      </c>
      <c r="G68" s="31">
        <v>0.122</v>
      </c>
      <c r="H68" s="166" t="s">
        <v>1127</v>
      </c>
      <c r="I68" s="167" t="s">
        <v>1129</v>
      </c>
      <c r="J68" s="181" t="s">
        <v>1173</v>
      </c>
      <c r="K68" s="9" t="s">
        <v>1062</v>
      </c>
      <c r="L68" s="9"/>
    </row>
    <row r="69" spans="2:12" x14ac:dyDescent="0.25">
      <c r="B69" s="9"/>
      <c r="C69" s="9"/>
      <c r="D69" s="14" t="s">
        <v>277</v>
      </c>
      <c r="E69" s="126" t="s">
        <v>278</v>
      </c>
      <c r="F69" s="47">
        <v>0.39500000000000002</v>
      </c>
      <c r="G69" s="47">
        <v>0.39500000000000002</v>
      </c>
      <c r="H69" s="166" t="s">
        <v>1127</v>
      </c>
      <c r="I69" s="167" t="s">
        <v>1129</v>
      </c>
      <c r="J69" s="181" t="s">
        <v>1173</v>
      </c>
      <c r="K69" s="9" t="s">
        <v>1062</v>
      </c>
      <c r="L69" s="9" t="s">
        <v>279</v>
      </c>
    </row>
    <row r="70" spans="2:12" x14ac:dyDescent="0.25">
      <c r="B70" s="9"/>
      <c r="C70" s="9"/>
      <c r="D70" s="14" t="s">
        <v>47</v>
      </c>
      <c r="E70" s="96" t="s">
        <v>128</v>
      </c>
      <c r="F70" s="31">
        <v>1.153</v>
      </c>
      <c r="G70" s="31">
        <v>1.153</v>
      </c>
      <c r="H70" s="166" t="s">
        <v>1127</v>
      </c>
      <c r="I70" s="167" t="s">
        <v>1129</v>
      </c>
      <c r="J70" s="181" t="s">
        <v>1173</v>
      </c>
      <c r="K70" s="9" t="s">
        <v>1062</v>
      </c>
      <c r="L70" s="37"/>
    </row>
    <row r="71" spans="2:12" x14ac:dyDescent="0.25">
      <c r="B71" s="9"/>
      <c r="C71" s="9"/>
      <c r="D71" s="14" t="s">
        <v>48</v>
      </c>
      <c r="E71" s="96" t="s">
        <v>131</v>
      </c>
      <c r="F71" s="31">
        <v>0.86299999999999999</v>
      </c>
      <c r="G71" s="31">
        <v>0.86299999999999999</v>
      </c>
      <c r="H71" s="166" t="s">
        <v>1127</v>
      </c>
      <c r="I71" s="167" t="s">
        <v>1129</v>
      </c>
      <c r="J71" s="181" t="s">
        <v>1173</v>
      </c>
      <c r="K71" s="9" t="s">
        <v>1062</v>
      </c>
      <c r="L71" s="37"/>
    </row>
    <row r="72" spans="2:12" x14ac:dyDescent="0.25">
      <c r="B72" s="9"/>
      <c r="C72" s="9"/>
      <c r="D72" s="14" t="s">
        <v>49</v>
      </c>
      <c r="E72" s="96" t="s">
        <v>131</v>
      </c>
      <c r="F72" s="31">
        <v>0.86299999999999999</v>
      </c>
      <c r="G72" s="31">
        <v>0.86299999999999999</v>
      </c>
      <c r="H72" s="166" t="s">
        <v>1127</v>
      </c>
      <c r="I72" s="167" t="s">
        <v>1129</v>
      </c>
      <c r="J72" s="181" t="s">
        <v>1173</v>
      </c>
      <c r="K72" s="9" t="s">
        <v>1062</v>
      </c>
      <c r="L72" s="37"/>
    </row>
    <row r="73" spans="2:12" x14ac:dyDescent="0.25">
      <c r="B73" s="9"/>
      <c r="C73" s="9"/>
      <c r="D73" s="14" t="s">
        <v>50</v>
      </c>
      <c r="E73" s="96" t="s">
        <v>132</v>
      </c>
      <c r="F73" s="31">
        <v>0.872</v>
      </c>
      <c r="G73" s="31">
        <v>0.872</v>
      </c>
      <c r="H73" s="166" t="s">
        <v>1127</v>
      </c>
      <c r="I73" s="167" t="s">
        <v>1129</v>
      </c>
      <c r="J73" s="181" t="s">
        <v>1173</v>
      </c>
      <c r="K73" s="9" t="s">
        <v>1062</v>
      </c>
      <c r="L73" s="37"/>
    </row>
    <row r="74" spans="2:12" x14ac:dyDescent="0.25">
      <c r="B74" s="9"/>
      <c r="C74" s="9"/>
      <c r="D74" s="15" t="s">
        <v>51</v>
      </c>
      <c r="E74" s="96" t="s">
        <v>132</v>
      </c>
      <c r="F74" s="31">
        <v>0.872</v>
      </c>
      <c r="G74" s="31">
        <v>0.872</v>
      </c>
      <c r="H74" s="166" t="s">
        <v>1127</v>
      </c>
      <c r="I74" s="167" t="s">
        <v>1129</v>
      </c>
      <c r="J74" s="181" t="s">
        <v>1173</v>
      </c>
      <c r="K74" s="9" t="s">
        <v>1062</v>
      </c>
      <c r="L74" s="37"/>
    </row>
    <row r="75" spans="2:12" x14ac:dyDescent="0.25">
      <c r="B75" s="9"/>
      <c r="C75" s="9"/>
      <c r="D75" s="15" t="s">
        <v>52</v>
      </c>
      <c r="E75" s="96" t="s">
        <v>151</v>
      </c>
      <c r="F75" s="31">
        <v>0.18</v>
      </c>
      <c r="G75" s="31">
        <v>0.18</v>
      </c>
      <c r="H75" s="166" t="s">
        <v>1127</v>
      </c>
      <c r="I75" s="167" t="s">
        <v>1129</v>
      </c>
      <c r="J75" s="181" t="s">
        <v>1173</v>
      </c>
      <c r="K75" s="9" t="s">
        <v>1062</v>
      </c>
      <c r="L75" s="37"/>
    </row>
    <row r="76" spans="2:12" x14ac:dyDescent="0.25">
      <c r="B76" s="9"/>
      <c r="C76" s="9"/>
      <c r="D76" s="15" t="s">
        <v>149</v>
      </c>
      <c r="E76" s="96" t="s">
        <v>150</v>
      </c>
      <c r="F76" s="31">
        <v>0.17899999999999999</v>
      </c>
      <c r="G76" s="31">
        <v>0.17899999999999999</v>
      </c>
      <c r="H76" s="166" t="s">
        <v>1127</v>
      </c>
      <c r="I76" s="167" t="s">
        <v>1129</v>
      </c>
      <c r="J76" s="181" t="s">
        <v>1173</v>
      </c>
      <c r="K76" s="9" t="s">
        <v>1062</v>
      </c>
      <c r="L76" s="37"/>
    </row>
    <row r="77" spans="2:12" x14ac:dyDescent="0.25">
      <c r="B77" s="9"/>
      <c r="C77" s="9"/>
      <c r="D77" s="15" t="s">
        <v>53</v>
      </c>
      <c r="E77" s="96" t="s">
        <v>139</v>
      </c>
      <c r="F77" s="31">
        <v>0.875</v>
      </c>
      <c r="G77" s="31">
        <v>0.875</v>
      </c>
      <c r="H77" s="166" t="s">
        <v>1127</v>
      </c>
      <c r="I77" s="167" t="s">
        <v>1129</v>
      </c>
      <c r="J77" s="181" t="s">
        <v>1173</v>
      </c>
      <c r="K77" s="9" t="s">
        <v>1062</v>
      </c>
      <c r="L77" s="37"/>
    </row>
    <row r="78" spans="2:12" x14ac:dyDescent="0.25">
      <c r="B78" s="9"/>
      <c r="C78" s="9"/>
      <c r="D78" s="15" t="s">
        <v>54</v>
      </c>
      <c r="E78" s="96" t="s">
        <v>139</v>
      </c>
      <c r="F78" s="31">
        <v>0.875</v>
      </c>
      <c r="G78" s="31">
        <v>0.875</v>
      </c>
      <c r="H78" s="166" t="s">
        <v>1127</v>
      </c>
      <c r="I78" s="167" t="s">
        <v>1129</v>
      </c>
      <c r="J78" s="181" t="s">
        <v>1173</v>
      </c>
      <c r="K78" s="9" t="s">
        <v>1062</v>
      </c>
      <c r="L78" s="37"/>
    </row>
    <row r="79" spans="2:12" x14ac:dyDescent="0.25">
      <c r="B79" s="9"/>
      <c r="C79" s="9"/>
      <c r="D79" s="15" t="s">
        <v>55</v>
      </c>
      <c r="E79" s="96" t="s">
        <v>140</v>
      </c>
      <c r="F79" s="31">
        <v>0.92500000000000004</v>
      </c>
      <c r="G79" s="31">
        <v>0.92500000000000004</v>
      </c>
      <c r="H79" s="166" t="s">
        <v>1127</v>
      </c>
      <c r="I79" s="167" t="s">
        <v>1129</v>
      </c>
      <c r="J79" s="181" t="s">
        <v>1173</v>
      </c>
      <c r="K79" s="9" t="s">
        <v>1062</v>
      </c>
      <c r="L79" s="37"/>
    </row>
    <row r="80" spans="2:12" x14ac:dyDescent="0.25">
      <c r="B80" s="9"/>
      <c r="C80" s="9"/>
      <c r="D80" s="15" t="s">
        <v>56</v>
      </c>
      <c r="E80" s="96" t="s">
        <v>140</v>
      </c>
      <c r="F80" s="31">
        <v>0.92500000000000004</v>
      </c>
      <c r="G80" s="31">
        <v>0.92500000000000004</v>
      </c>
      <c r="H80" s="166" t="s">
        <v>1127</v>
      </c>
      <c r="I80" s="167" t="s">
        <v>1129</v>
      </c>
      <c r="J80" s="181" t="s">
        <v>1173</v>
      </c>
      <c r="K80" s="9" t="s">
        <v>1062</v>
      </c>
      <c r="L80" s="37"/>
    </row>
    <row r="81" spans="2:12" x14ac:dyDescent="0.25">
      <c r="B81" s="9"/>
      <c r="C81" s="9"/>
      <c r="D81" s="15" t="s">
        <v>57</v>
      </c>
      <c r="E81" s="96" t="s">
        <v>141</v>
      </c>
      <c r="F81" s="31">
        <v>0.92700000000000005</v>
      </c>
      <c r="G81" s="31">
        <v>0.92700000000000005</v>
      </c>
      <c r="H81" s="166" t="s">
        <v>1127</v>
      </c>
      <c r="I81" s="167" t="s">
        <v>1129</v>
      </c>
      <c r="J81" s="181" t="s">
        <v>1173</v>
      </c>
      <c r="K81" s="9" t="s">
        <v>1062</v>
      </c>
      <c r="L81" s="37"/>
    </row>
    <row r="82" spans="2:12" x14ac:dyDescent="0.25">
      <c r="B82" s="9"/>
      <c r="C82" s="9"/>
      <c r="D82" s="15" t="s">
        <v>255</v>
      </c>
      <c r="E82" s="96" t="s">
        <v>256</v>
      </c>
      <c r="F82" s="31">
        <v>0.36699999999999999</v>
      </c>
      <c r="G82" s="31">
        <v>0.36699999999999999</v>
      </c>
      <c r="H82" s="166" t="s">
        <v>1127</v>
      </c>
      <c r="I82" s="167" t="s">
        <v>1129</v>
      </c>
      <c r="J82" s="181" t="s">
        <v>1173</v>
      </c>
      <c r="K82" s="9" t="s">
        <v>1062</v>
      </c>
      <c r="L82" s="37"/>
    </row>
    <row r="83" spans="2:12" x14ac:dyDescent="0.25">
      <c r="B83" s="9"/>
      <c r="C83" s="9"/>
      <c r="D83" s="15" t="s">
        <v>58</v>
      </c>
      <c r="E83" s="96" t="s">
        <v>141</v>
      </c>
      <c r="F83" s="31">
        <v>0.92700000000000005</v>
      </c>
      <c r="G83" s="31">
        <v>0.92700000000000005</v>
      </c>
      <c r="H83" s="166" t="s">
        <v>1127</v>
      </c>
      <c r="I83" s="167" t="s">
        <v>1129</v>
      </c>
      <c r="J83" s="181" t="s">
        <v>1173</v>
      </c>
      <c r="K83" s="9" t="s">
        <v>1062</v>
      </c>
      <c r="L83" s="37"/>
    </row>
    <row r="84" spans="2:12" x14ac:dyDescent="0.25">
      <c r="B84" s="9"/>
      <c r="C84" s="9"/>
      <c r="D84" s="15" t="s">
        <v>265</v>
      </c>
      <c r="E84" s="96" t="s">
        <v>266</v>
      </c>
      <c r="F84" s="31">
        <v>0.28100000000000003</v>
      </c>
      <c r="G84" s="31">
        <v>0.28100000000000003</v>
      </c>
      <c r="H84" s="166" t="s">
        <v>1127</v>
      </c>
      <c r="I84" s="167" t="s">
        <v>1129</v>
      </c>
      <c r="J84" s="181" t="s">
        <v>1173</v>
      </c>
      <c r="K84" s="9" t="s">
        <v>1062</v>
      </c>
      <c r="L84" s="37"/>
    </row>
    <row r="85" spans="2:12" x14ac:dyDescent="0.25">
      <c r="B85" s="9"/>
      <c r="C85" s="9"/>
      <c r="D85" s="15" t="s">
        <v>263</v>
      </c>
      <c r="E85" s="96" t="s">
        <v>264</v>
      </c>
      <c r="F85" s="31">
        <v>0.27400000000000002</v>
      </c>
      <c r="G85" s="31">
        <v>0.27400000000000002</v>
      </c>
      <c r="H85" s="166" t="s">
        <v>1127</v>
      </c>
      <c r="I85" s="167" t="s">
        <v>1129</v>
      </c>
      <c r="J85" s="181" t="s">
        <v>1173</v>
      </c>
      <c r="K85" s="9" t="s">
        <v>1062</v>
      </c>
      <c r="L85" s="37"/>
    </row>
    <row r="86" spans="2:12" x14ac:dyDescent="0.25">
      <c r="B86" s="9"/>
      <c r="C86" s="9"/>
      <c r="D86" s="69" t="s">
        <v>271</v>
      </c>
      <c r="E86" s="96" t="s">
        <v>272</v>
      </c>
      <c r="F86" s="31">
        <v>4.7E-2</v>
      </c>
      <c r="G86" s="31">
        <v>4.7E-2</v>
      </c>
      <c r="H86" s="166" t="s">
        <v>1127</v>
      </c>
      <c r="I86" s="167" t="s">
        <v>1129</v>
      </c>
      <c r="J86" s="181" t="s">
        <v>1173</v>
      </c>
      <c r="K86" s="9" t="s">
        <v>1062</v>
      </c>
      <c r="L86" s="37"/>
    </row>
    <row r="87" spans="2:12" x14ac:dyDescent="0.25">
      <c r="B87" s="9"/>
      <c r="C87" s="9"/>
      <c r="D87" s="69" t="s">
        <v>273</v>
      </c>
      <c r="E87" s="96" t="s">
        <v>275</v>
      </c>
      <c r="F87" s="31">
        <v>0.14099999999999999</v>
      </c>
      <c r="G87" s="31">
        <v>0.14099999999999999</v>
      </c>
      <c r="H87" s="166" t="s">
        <v>1127</v>
      </c>
      <c r="I87" s="167" t="s">
        <v>1129</v>
      </c>
      <c r="J87" s="181" t="s">
        <v>1173</v>
      </c>
      <c r="K87" s="9" t="s">
        <v>1062</v>
      </c>
      <c r="L87" s="37"/>
    </row>
    <row r="88" spans="2:12" x14ac:dyDescent="0.25">
      <c r="B88" s="9"/>
      <c r="C88" s="9"/>
      <c r="D88" s="69" t="s">
        <v>274</v>
      </c>
      <c r="E88" s="96" t="s">
        <v>276</v>
      </c>
      <c r="F88" s="31">
        <v>0.05</v>
      </c>
      <c r="G88" s="31">
        <v>0.05</v>
      </c>
      <c r="H88" s="166" t="s">
        <v>1127</v>
      </c>
      <c r="I88" s="167" t="s">
        <v>1129</v>
      </c>
      <c r="J88" s="181" t="s">
        <v>1173</v>
      </c>
      <c r="K88" s="9" t="s">
        <v>1062</v>
      </c>
      <c r="L88" s="37"/>
    </row>
    <row r="89" spans="2:12" x14ac:dyDescent="0.25">
      <c r="B89" s="9"/>
      <c r="C89" s="9"/>
      <c r="D89" s="15" t="s">
        <v>269</v>
      </c>
      <c r="E89" s="96" t="s">
        <v>270</v>
      </c>
      <c r="F89" s="31">
        <v>0.23799999999999999</v>
      </c>
      <c r="G89" s="31">
        <v>0.23799999999999999</v>
      </c>
      <c r="H89" s="166" t="s">
        <v>1127</v>
      </c>
      <c r="I89" s="167" t="s">
        <v>1129</v>
      </c>
      <c r="J89" s="181" t="s">
        <v>1173</v>
      </c>
      <c r="K89" s="9" t="s">
        <v>1062</v>
      </c>
      <c r="L89" s="37"/>
    </row>
    <row r="90" spans="2:12" x14ac:dyDescent="0.25">
      <c r="B90" s="9"/>
      <c r="C90" s="9"/>
      <c r="D90" s="15" t="s">
        <v>59</v>
      </c>
      <c r="E90" s="96" t="s">
        <v>142</v>
      </c>
      <c r="F90" s="31">
        <v>0.63100000000000001</v>
      </c>
      <c r="G90" s="31">
        <v>0.63100000000000001</v>
      </c>
      <c r="H90" s="166" t="s">
        <v>1127</v>
      </c>
      <c r="I90" s="167" t="s">
        <v>1129</v>
      </c>
      <c r="J90" s="181" t="s">
        <v>1173</v>
      </c>
      <c r="K90" s="9" t="s">
        <v>1062</v>
      </c>
      <c r="L90" s="37"/>
    </row>
    <row r="91" spans="2:12" x14ac:dyDescent="0.25">
      <c r="B91" s="9"/>
      <c r="C91" s="9"/>
      <c r="D91" s="15" t="s">
        <v>267</v>
      </c>
      <c r="E91" s="96" t="s">
        <v>268</v>
      </c>
      <c r="F91" s="31">
        <v>0.06</v>
      </c>
      <c r="G91" s="31">
        <v>0.06</v>
      </c>
      <c r="H91" s="166" t="s">
        <v>1127</v>
      </c>
      <c r="I91" s="167" t="s">
        <v>1129</v>
      </c>
      <c r="J91" s="181" t="s">
        <v>1173</v>
      </c>
      <c r="K91" s="9" t="s">
        <v>1062</v>
      </c>
      <c r="L91" s="37"/>
    </row>
    <row r="92" spans="2:12" x14ac:dyDescent="0.25">
      <c r="B92" s="9"/>
      <c r="C92" s="9"/>
      <c r="D92" s="15" t="s">
        <v>60</v>
      </c>
      <c r="E92" s="96" t="s">
        <v>142</v>
      </c>
      <c r="F92" s="31">
        <v>0.63100000000000001</v>
      </c>
      <c r="G92" s="31">
        <v>0.63100000000000001</v>
      </c>
      <c r="H92" s="166" t="s">
        <v>1127</v>
      </c>
      <c r="I92" s="167" t="s">
        <v>1129</v>
      </c>
      <c r="J92" s="181" t="s">
        <v>1173</v>
      </c>
      <c r="K92" s="9" t="s">
        <v>1062</v>
      </c>
      <c r="L92" s="37"/>
    </row>
    <row r="93" spans="2:12" x14ac:dyDescent="0.25">
      <c r="B93" s="9"/>
      <c r="C93" s="9"/>
      <c r="D93" s="15" t="s">
        <v>61</v>
      </c>
      <c r="E93" s="96" t="s">
        <v>143</v>
      </c>
      <c r="F93" s="31">
        <v>0.68899999999999995</v>
      </c>
      <c r="G93" s="31">
        <v>0.68899999999999995</v>
      </c>
      <c r="H93" s="166" t="s">
        <v>1127</v>
      </c>
      <c r="I93" s="167" t="s">
        <v>1129</v>
      </c>
      <c r="J93" s="181" t="s">
        <v>1173</v>
      </c>
      <c r="K93" s="9" t="s">
        <v>1062</v>
      </c>
      <c r="L93" s="37"/>
    </row>
    <row r="94" spans="2:12" x14ac:dyDescent="0.25">
      <c r="B94" s="9"/>
      <c r="C94" s="9"/>
      <c r="D94" s="15" t="s">
        <v>259</v>
      </c>
      <c r="E94" s="96" t="s">
        <v>261</v>
      </c>
      <c r="F94" s="31">
        <v>6.2E-2</v>
      </c>
      <c r="G94" s="31">
        <v>6.2E-2</v>
      </c>
      <c r="H94" s="166" t="s">
        <v>1127</v>
      </c>
      <c r="I94" s="167" t="s">
        <v>1129</v>
      </c>
      <c r="J94" s="181" t="s">
        <v>1173</v>
      </c>
      <c r="K94" s="9" t="s">
        <v>1062</v>
      </c>
      <c r="L94" s="37"/>
    </row>
    <row r="95" spans="2:12" x14ac:dyDescent="0.25">
      <c r="B95" s="9"/>
      <c r="C95" s="9"/>
      <c r="D95" s="15" t="s">
        <v>260</v>
      </c>
      <c r="E95" s="96" t="s">
        <v>262</v>
      </c>
      <c r="F95" s="31">
        <v>8.6999999999999994E-2</v>
      </c>
      <c r="G95" s="31">
        <v>8.6999999999999994E-2</v>
      </c>
      <c r="H95" s="166" t="s">
        <v>1127</v>
      </c>
      <c r="I95" s="167" t="s">
        <v>1129</v>
      </c>
      <c r="J95" s="181" t="s">
        <v>1173</v>
      </c>
      <c r="K95" s="9" t="s">
        <v>1062</v>
      </c>
      <c r="L95" s="37"/>
    </row>
    <row r="96" spans="2:12" ht="15" customHeight="1" x14ac:dyDescent="0.25">
      <c r="B96" s="9"/>
      <c r="C96" s="9"/>
      <c r="D96" s="15" t="s">
        <v>1048</v>
      </c>
      <c r="E96" s="96" t="s">
        <v>127</v>
      </c>
      <c r="F96" s="31">
        <v>1.2250000000000001</v>
      </c>
      <c r="G96" s="31">
        <v>1.2250000000000001</v>
      </c>
      <c r="H96" s="166" t="s">
        <v>1127</v>
      </c>
      <c r="I96" s="167" t="s">
        <v>1129</v>
      </c>
      <c r="J96" s="181" t="s">
        <v>1173</v>
      </c>
      <c r="K96" s="9" t="s">
        <v>1062</v>
      </c>
      <c r="L96" s="40"/>
    </row>
    <row r="97" spans="2:12" x14ac:dyDescent="0.25">
      <c r="B97" s="9"/>
      <c r="C97" s="9"/>
      <c r="D97" s="15" t="s">
        <v>38</v>
      </c>
      <c r="E97" s="96" t="s">
        <v>144</v>
      </c>
      <c r="F97" s="31">
        <v>0.52900000000000003</v>
      </c>
      <c r="G97" s="31">
        <v>0.52900000000000003</v>
      </c>
      <c r="H97" s="166" t="s">
        <v>1127</v>
      </c>
      <c r="I97" s="167" t="s">
        <v>1129</v>
      </c>
      <c r="J97" s="181" t="s">
        <v>1173</v>
      </c>
      <c r="K97" s="9" t="s">
        <v>1062</v>
      </c>
      <c r="L97" s="40"/>
    </row>
    <row r="98" spans="2:12" x14ac:dyDescent="0.25">
      <c r="B98" s="9"/>
      <c r="C98" s="9"/>
      <c r="D98" s="15" t="s">
        <v>39</v>
      </c>
      <c r="E98" s="96" t="s">
        <v>145</v>
      </c>
      <c r="F98" s="31">
        <v>0.53</v>
      </c>
      <c r="G98" s="31">
        <v>0.53</v>
      </c>
      <c r="H98" s="166" t="s">
        <v>1127</v>
      </c>
      <c r="I98" s="167" t="s">
        <v>1129</v>
      </c>
      <c r="J98" s="181" t="s">
        <v>1173</v>
      </c>
      <c r="K98" s="9" t="s">
        <v>1062</v>
      </c>
      <c r="L98" s="40"/>
    </row>
    <row r="99" spans="2:12" x14ac:dyDescent="0.25">
      <c r="B99" s="9"/>
      <c r="C99" s="9"/>
      <c r="D99" s="15" t="s">
        <v>41</v>
      </c>
      <c r="E99" s="124" t="s">
        <v>146</v>
      </c>
      <c r="F99" s="31">
        <v>0.151</v>
      </c>
      <c r="G99" s="31">
        <v>0.151</v>
      </c>
      <c r="H99" s="166" t="s">
        <v>1127</v>
      </c>
      <c r="I99" s="167" t="s">
        <v>1129</v>
      </c>
      <c r="J99" s="181" t="s">
        <v>1173</v>
      </c>
      <c r="K99" s="9" t="s">
        <v>1062</v>
      </c>
      <c r="L99" s="40"/>
    </row>
    <row r="100" spans="2:12" x14ac:dyDescent="0.25">
      <c r="B100" s="9"/>
      <c r="C100" s="9"/>
      <c r="D100" s="15" t="s">
        <v>71</v>
      </c>
      <c r="E100" s="96" t="s">
        <v>146</v>
      </c>
      <c r="F100" s="31">
        <v>0.151</v>
      </c>
      <c r="G100" s="31">
        <v>0.151</v>
      </c>
      <c r="H100" s="166" t="s">
        <v>1127</v>
      </c>
      <c r="I100" s="167" t="s">
        <v>1129</v>
      </c>
      <c r="J100" s="181" t="s">
        <v>1173</v>
      </c>
      <c r="K100" s="9" t="s">
        <v>1062</v>
      </c>
      <c r="L100" s="40"/>
    </row>
    <row r="101" spans="2:12" x14ac:dyDescent="0.25">
      <c r="B101" s="9"/>
      <c r="C101" s="9"/>
      <c r="D101" s="15" t="s">
        <v>62</v>
      </c>
      <c r="E101" s="96" t="s">
        <v>129</v>
      </c>
      <c r="F101" s="31">
        <v>0.74199999999999999</v>
      </c>
      <c r="G101" s="31">
        <v>0.74199999999999999</v>
      </c>
      <c r="H101" s="166" t="s">
        <v>1127</v>
      </c>
      <c r="I101" s="167" t="s">
        <v>1129</v>
      </c>
      <c r="J101" s="181" t="s">
        <v>1173</v>
      </c>
      <c r="K101" s="9" t="s">
        <v>1062</v>
      </c>
      <c r="L101" s="40"/>
    </row>
    <row r="102" spans="2:12" x14ac:dyDescent="0.25">
      <c r="B102" s="9"/>
      <c r="C102" s="9"/>
      <c r="D102" s="15" t="s">
        <v>130</v>
      </c>
      <c r="E102" s="96" t="s">
        <v>129</v>
      </c>
      <c r="F102" s="31">
        <v>0.74199999999999999</v>
      </c>
      <c r="G102" s="31">
        <v>0.74199999999999999</v>
      </c>
      <c r="H102" s="166" t="s">
        <v>1127</v>
      </c>
      <c r="I102" s="167" t="s">
        <v>1129</v>
      </c>
      <c r="J102" s="181" t="s">
        <v>1173</v>
      </c>
      <c r="K102" s="9" t="s">
        <v>1062</v>
      </c>
      <c r="L102" s="40"/>
    </row>
    <row r="103" spans="2:12" x14ac:dyDescent="0.25">
      <c r="B103" s="9"/>
      <c r="C103" s="9"/>
      <c r="D103" s="15" t="s">
        <v>68</v>
      </c>
      <c r="E103" s="96" t="s">
        <v>90</v>
      </c>
      <c r="F103" s="31" t="s">
        <v>91</v>
      </c>
      <c r="G103" s="31" t="s">
        <v>91</v>
      </c>
      <c r="H103" s="166" t="s">
        <v>1127</v>
      </c>
      <c r="I103" s="167" t="s">
        <v>1129</v>
      </c>
      <c r="J103" s="181" t="s">
        <v>1173</v>
      </c>
      <c r="K103" s="9" t="s">
        <v>1062</v>
      </c>
      <c r="L103" s="41"/>
    </row>
    <row r="104" spans="2:12" x14ac:dyDescent="0.25">
      <c r="B104" s="9"/>
      <c r="C104" s="9"/>
      <c r="D104" s="14" t="s">
        <v>69</v>
      </c>
      <c r="E104" s="96" t="s">
        <v>147</v>
      </c>
      <c r="F104" s="31">
        <v>6.4000000000000001E-2</v>
      </c>
      <c r="G104" s="31">
        <v>6.4000000000000001E-2</v>
      </c>
      <c r="H104" s="166" t="s">
        <v>1127</v>
      </c>
      <c r="I104" s="167" t="s">
        <v>1129</v>
      </c>
      <c r="J104" s="181" t="s">
        <v>1173</v>
      </c>
      <c r="K104" s="9" t="s">
        <v>1062</v>
      </c>
      <c r="L104" s="41"/>
    </row>
    <row r="105" spans="2:12" x14ac:dyDescent="0.25">
      <c r="B105" s="9"/>
      <c r="C105" s="9"/>
      <c r="D105" s="14" t="s">
        <v>70</v>
      </c>
      <c r="E105" s="96" t="s">
        <v>148</v>
      </c>
      <c r="F105" s="31">
        <v>0.94499999999999995</v>
      </c>
      <c r="G105" s="31">
        <v>0.94499999999999995</v>
      </c>
      <c r="H105" s="166" t="s">
        <v>1127</v>
      </c>
      <c r="I105" s="167" t="s">
        <v>1129</v>
      </c>
      <c r="J105" s="181" t="s">
        <v>1173</v>
      </c>
      <c r="K105" s="9" t="s">
        <v>1062</v>
      </c>
      <c r="L105" s="41"/>
    </row>
    <row r="106" spans="2:12" x14ac:dyDescent="0.25">
      <c r="B106" s="9"/>
      <c r="C106" s="9"/>
      <c r="D106" s="14" t="s">
        <v>165</v>
      </c>
      <c r="E106" s="8"/>
      <c r="F106" s="31">
        <v>6.1180000000000003</v>
      </c>
      <c r="G106" s="31">
        <v>6.1180000000000003</v>
      </c>
      <c r="H106" s="166" t="s">
        <v>1127</v>
      </c>
      <c r="I106" s="167" t="s">
        <v>1129</v>
      </c>
      <c r="J106" s="181" t="s">
        <v>1173</v>
      </c>
      <c r="K106" s="9" t="s">
        <v>1062</v>
      </c>
      <c r="L106" s="41"/>
    </row>
    <row r="107" spans="2:12" ht="15.75" thickBot="1" x14ac:dyDescent="0.3">
      <c r="B107" s="9"/>
      <c r="C107" s="9"/>
      <c r="D107" s="14"/>
      <c r="E107" s="43" t="s">
        <v>93</v>
      </c>
      <c r="F107" s="44">
        <f>SUM(F53:F106)</f>
        <v>32.391000000000005</v>
      </c>
      <c r="G107" s="44">
        <f>SUM(G53:G106)</f>
        <v>32.391000000000005</v>
      </c>
      <c r="H107" s="166"/>
      <c r="I107" s="28"/>
      <c r="J107" s="9"/>
      <c r="K107" s="9"/>
      <c r="L107" s="41"/>
    </row>
    <row r="108" spans="2:12" ht="15.75" thickBot="1" x14ac:dyDescent="0.3">
      <c r="E108" s="97" t="s">
        <v>792</v>
      </c>
      <c r="F108" s="149">
        <f>SUM(F15,F16,F25,F26,F36,F40,F107)</f>
        <v>88.857000000000014</v>
      </c>
      <c r="G108" s="149">
        <f>SUM(G15,G16,G25,G26,G36,G40,G107)</f>
        <v>88.857000000000014</v>
      </c>
      <c r="H108" s="168" t="s">
        <v>1130</v>
      </c>
    </row>
    <row r="109" spans="2:12" x14ac:dyDescent="0.25">
      <c r="B109" s="133" t="s">
        <v>33</v>
      </c>
      <c r="C109" s="133"/>
      <c r="D109" s="133"/>
      <c r="E109" s="114" t="s">
        <v>1119</v>
      </c>
      <c r="F109" s="148">
        <f>SUM(F15,F16,F25,F26)</f>
        <v>31.841999999999999</v>
      </c>
      <c r="G109" s="148">
        <f>SUM(G15,G16,G25,G26)</f>
        <v>31.841999999999999</v>
      </c>
      <c r="H109" s="133"/>
      <c r="I109" s="133"/>
      <c r="J109" s="133"/>
      <c r="K109" s="133"/>
      <c r="L109" s="133"/>
    </row>
    <row r="110" spans="2:12" x14ac:dyDescent="0.25">
      <c r="E110" s="145" t="s">
        <v>1122</v>
      </c>
      <c r="F110" s="32">
        <f>SUM(F36,F40,F107)</f>
        <v>57.015000000000008</v>
      </c>
      <c r="G110" s="32">
        <f>SUM(G36,G40,G107)</f>
        <v>57.015000000000008</v>
      </c>
    </row>
    <row r="112" spans="2:12" x14ac:dyDescent="0.25">
      <c r="E112" s="114" t="s">
        <v>1164</v>
      </c>
      <c r="F112" s="138">
        <f>F15+F16+F25+F26</f>
        <v>31.841999999999999</v>
      </c>
      <c r="G112" s="138">
        <f>G15+G16+G25+G26</f>
        <v>31.841999999999999</v>
      </c>
      <c r="H112" t="s">
        <v>1166</v>
      </c>
    </row>
    <row r="113" spans="5:8" x14ac:dyDescent="0.25">
      <c r="E113" s="114" t="s">
        <v>1165</v>
      </c>
      <c r="F113" s="138">
        <f>F108-F112</f>
        <v>57.015000000000015</v>
      </c>
      <c r="G113" s="138">
        <f>G108-G112</f>
        <v>57.015000000000015</v>
      </c>
      <c r="H113" t="s">
        <v>1166</v>
      </c>
    </row>
  </sheetData>
  <mergeCells count="15">
    <mergeCell ref="B49:H49"/>
    <mergeCell ref="I49:L49"/>
    <mergeCell ref="B50:L50"/>
    <mergeCell ref="B51:D51"/>
    <mergeCell ref="E51:I51"/>
    <mergeCell ref="J51:L51"/>
    <mergeCell ref="D41:D42"/>
    <mergeCell ref="B48:L48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5" right="0.25" top="0.75" bottom="0.75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P59"/>
  <sheetViews>
    <sheetView topLeftCell="A31" workbookViewId="0">
      <selection activeCell="F59" sqref="F59"/>
    </sheetView>
  </sheetViews>
  <sheetFormatPr defaultRowHeight="15" x14ac:dyDescent="0.25"/>
  <cols>
    <col min="2" max="2" width="12.5703125" customWidth="1"/>
    <col min="3" max="3" width="12.7109375" customWidth="1"/>
    <col min="4" max="4" width="27.7109375" customWidth="1"/>
    <col min="5" max="5" width="17.7109375" customWidth="1"/>
    <col min="6" max="8" width="10.7109375" customWidth="1"/>
    <col min="9" max="9" width="24.28515625" customWidth="1"/>
    <col min="10" max="10" width="10.7109375" customWidth="1"/>
    <col min="11" max="11" width="18.7109375" customWidth="1"/>
    <col min="12" max="13" width="38" bestFit="1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28</v>
      </c>
      <c r="C5" s="198"/>
      <c r="D5" s="198"/>
      <c r="E5" s="198" t="s">
        <v>105</v>
      </c>
      <c r="F5" s="198"/>
      <c r="G5" s="198"/>
      <c r="H5" s="198"/>
      <c r="I5" s="198"/>
      <c r="J5" s="198" t="s">
        <v>106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</row>
    <row r="7" spans="2:12" x14ac:dyDescent="0.25">
      <c r="B7" s="10"/>
      <c r="C7" s="10"/>
      <c r="D7" s="73" t="s">
        <v>486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9"/>
      <c r="C8" s="9"/>
      <c r="D8" s="14" t="s">
        <v>490</v>
      </c>
      <c r="E8" s="9" t="s">
        <v>487</v>
      </c>
      <c r="F8" s="83">
        <v>1.2190000000000001</v>
      </c>
      <c r="G8" s="139">
        <v>1.2190000000000001</v>
      </c>
      <c r="H8" s="166">
        <v>2</v>
      </c>
      <c r="I8" s="167" t="s">
        <v>1128</v>
      </c>
      <c r="J8" s="178" t="s">
        <v>1173</v>
      </c>
      <c r="K8" s="9" t="s">
        <v>1061</v>
      </c>
      <c r="L8" s="9"/>
    </row>
    <row r="9" spans="2:12" x14ac:dyDescent="0.25">
      <c r="B9" s="9"/>
      <c r="C9" s="9"/>
      <c r="D9" s="14" t="s">
        <v>489</v>
      </c>
      <c r="E9" s="9" t="s">
        <v>488</v>
      </c>
      <c r="F9" s="83">
        <v>1.0620000000000001</v>
      </c>
      <c r="G9" s="139">
        <v>1.0620000000000001</v>
      </c>
      <c r="H9" s="166">
        <v>2</v>
      </c>
      <c r="I9" s="167" t="s">
        <v>1128</v>
      </c>
      <c r="J9" s="178" t="s">
        <v>1173</v>
      </c>
      <c r="K9" s="9" t="s">
        <v>1061</v>
      </c>
      <c r="L9" s="9"/>
    </row>
    <row r="10" spans="2:12" x14ac:dyDescent="0.25">
      <c r="B10" s="9"/>
      <c r="C10" s="9"/>
      <c r="D10" s="14" t="s">
        <v>524</v>
      </c>
      <c r="E10" s="9" t="s">
        <v>491</v>
      </c>
      <c r="F10" s="83">
        <v>0.505</v>
      </c>
      <c r="G10" s="139">
        <v>0.505</v>
      </c>
      <c r="H10" s="166">
        <v>2</v>
      </c>
      <c r="I10" s="167" t="s">
        <v>1128</v>
      </c>
      <c r="J10" s="178" t="s">
        <v>1173</v>
      </c>
      <c r="K10" s="9" t="s">
        <v>1061</v>
      </c>
      <c r="L10" s="9"/>
    </row>
    <row r="11" spans="2:12" x14ac:dyDescent="0.25">
      <c r="B11" s="9"/>
      <c r="C11" s="9"/>
      <c r="D11" s="14" t="s">
        <v>493</v>
      </c>
      <c r="E11" s="9" t="s">
        <v>492</v>
      </c>
      <c r="F11" s="83">
        <v>1.2190000000000001</v>
      </c>
      <c r="G11" s="139">
        <v>1.2190000000000001</v>
      </c>
      <c r="H11" s="166">
        <v>2</v>
      </c>
      <c r="I11" s="167" t="s">
        <v>1128</v>
      </c>
      <c r="J11" s="178" t="s">
        <v>1173</v>
      </c>
      <c r="K11" s="9" t="s">
        <v>1061</v>
      </c>
      <c r="L11" s="9"/>
    </row>
    <row r="12" spans="2:12" x14ac:dyDescent="0.25">
      <c r="B12" s="9"/>
      <c r="C12" s="9"/>
      <c r="D12" s="14" t="s">
        <v>38</v>
      </c>
      <c r="E12" s="9" t="s">
        <v>494</v>
      </c>
      <c r="F12" s="83">
        <v>0.98299999999999998</v>
      </c>
      <c r="G12" s="139">
        <v>0.98299999999999998</v>
      </c>
      <c r="H12" s="166">
        <v>2</v>
      </c>
      <c r="I12" s="167" t="s">
        <v>1128</v>
      </c>
      <c r="J12" s="178" t="s">
        <v>1173</v>
      </c>
      <c r="K12" s="9" t="s">
        <v>1061</v>
      </c>
      <c r="L12" s="9"/>
    </row>
    <row r="13" spans="2:12" x14ac:dyDescent="0.25">
      <c r="B13" s="9"/>
      <c r="C13" s="9"/>
      <c r="D13" s="14" t="s">
        <v>39</v>
      </c>
      <c r="E13" s="9" t="s">
        <v>495</v>
      </c>
      <c r="F13" s="83">
        <v>0.78500000000000003</v>
      </c>
      <c r="G13" s="139">
        <v>0.78500000000000003</v>
      </c>
      <c r="H13" s="166">
        <v>2</v>
      </c>
      <c r="I13" s="167" t="s">
        <v>1128</v>
      </c>
      <c r="J13" s="178" t="s">
        <v>1173</v>
      </c>
      <c r="K13" s="9" t="s">
        <v>1061</v>
      </c>
      <c r="L13" s="9"/>
    </row>
    <row r="14" spans="2:12" x14ac:dyDescent="0.25">
      <c r="B14" s="9"/>
      <c r="C14" s="9"/>
      <c r="D14" s="14" t="s">
        <v>496</v>
      </c>
      <c r="E14" s="9" t="s">
        <v>497</v>
      </c>
      <c r="F14" s="83">
        <v>0.68600000000000005</v>
      </c>
      <c r="G14" s="139">
        <v>0.68600000000000005</v>
      </c>
      <c r="H14" s="166">
        <v>2</v>
      </c>
      <c r="I14" s="167" t="s">
        <v>1128</v>
      </c>
      <c r="J14" s="178" t="s">
        <v>1173</v>
      </c>
      <c r="K14" s="9" t="s">
        <v>1061</v>
      </c>
      <c r="L14" s="9"/>
    </row>
    <row r="15" spans="2:12" x14ac:dyDescent="0.25">
      <c r="B15" s="9"/>
      <c r="C15" s="9"/>
      <c r="D15" s="14" t="s">
        <v>181</v>
      </c>
      <c r="E15" s="9" t="s">
        <v>498</v>
      </c>
      <c r="F15" s="83">
        <v>0.63900000000000001</v>
      </c>
      <c r="G15" s="139">
        <v>0.63900000000000001</v>
      </c>
      <c r="H15" s="166">
        <v>2</v>
      </c>
      <c r="I15" s="167" t="s">
        <v>1128</v>
      </c>
      <c r="J15" s="178" t="s">
        <v>1173</v>
      </c>
      <c r="K15" s="9" t="s">
        <v>1061</v>
      </c>
      <c r="L15" s="9"/>
    </row>
    <row r="16" spans="2:12" x14ac:dyDescent="0.25">
      <c r="B16" s="9"/>
      <c r="C16" s="9"/>
      <c r="D16" s="14" t="s">
        <v>499</v>
      </c>
      <c r="E16" s="9" t="s">
        <v>500</v>
      </c>
      <c r="F16" s="83">
        <v>0.69399999999999995</v>
      </c>
      <c r="G16" s="139">
        <v>0.69399999999999995</v>
      </c>
      <c r="H16" s="166">
        <v>2</v>
      </c>
      <c r="I16" s="167" t="s">
        <v>1128</v>
      </c>
      <c r="J16" s="178" t="s">
        <v>1173</v>
      </c>
      <c r="K16" s="9" t="s">
        <v>1061</v>
      </c>
      <c r="L16" s="9"/>
    </row>
    <row r="17" spans="2:16" x14ac:dyDescent="0.25">
      <c r="B17" s="9"/>
      <c r="C17" s="9"/>
      <c r="D17" s="14" t="s">
        <v>466</v>
      </c>
      <c r="E17" s="9" t="s">
        <v>501</v>
      </c>
      <c r="F17" s="83">
        <v>0.44600000000000001</v>
      </c>
      <c r="G17" s="139">
        <v>0.44600000000000001</v>
      </c>
      <c r="H17" s="166">
        <v>2</v>
      </c>
      <c r="I17" s="167" t="s">
        <v>1128</v>
      </c>
      <c r="J17" s="178" t="s">
        <v>1173</v>
      </c>
      <c r="K17" s="9" t="s">
        <v>1061</v>
      </c>
      <c r="L17" s="9"/>
    </row>
    <row r="18" spans="2:16" x14ac:dyDescent="0.25">
      <c r="B18" s="9"/>
      <c r="C18" s="9"/>
      <c r="D18" s="14" t="s">
        <v>502</v>
      </c>
      <c r="E18" s="9" t="s">
        <v>503</v>
      </c>
      <c r="F18" s="83">
        <v>6.3E-2</v>
      </c>
      <c r="G18" s="139">
        <v>6.3E-2</v>
      </c>
      <c r="H18" s="166">
        <v>2</v>
      </c>
      <c r="I18" s="167" t="s">
        <v>1128</v>
      </c>
      <c r="J18" s="178" t="s">
        <v>1173</v>
      </c>
      <c r="K18" s="9" t="s">
        <v>1061</v>
      </c>
      <c r="L18" s="9"/>
    </row>
    <row r="19" spans="2:16" x14ac:dyDescent="0.25">
      <c r="B19" s="9"/>
      <c r="C19" s="9"/>
      <c r="D19" s="14" t="s">
        <v>468</v>
      </c>
      <c r="E19" s="9" t="s">
        <v>504</v>
      </c>
      <c r="F19" s="83">
        <v>0.38400000000000001</v>
      </c>
      <c r="G19" s="139">
        <v>0.38400000000000001</v>
      </c>
      <c r="H19" s="166">
        <v>2</v>
      </c>
      <c r="I19" s="167" t="s">
        <v>1128</v>
      </c>
      <c r="J19" s="178" t="s">
        <v>1173</v>
      </c>
      <c r="K19" s="9" t="s">
        <v>1061</v>
      </c>
      <c r="L19" s="9"/>
    </row>
    <row r="20" spans="2:16" x14ac:dyDescent="0.25">
      <c r="B20" s="9"/>
      <c r="C20" s="9"/>
      <c r="D20" s="14" t="s">
        <v>505</v>
      </c>
      <c r="E20" s="9" t="s">
        <v>506</v>
      </c>
      <c r="F20" s="83">
        <v>0.35699999999999998</v>
      </c>
      <c r="G20" s="139">
        <v>0.35699999999999998</v>
      </c>
      <c r="H20" s="166">
        <v>2</v>
      </c>
      <c r="I20" s="167" t="s">
        <v>1128</v>
      </c>
      <c r="J20" s="178" t="s">
        <v>1173</v>
      </c>
      <c r="K20" s="9" t="s">
        <v>1061</v>
      </c>
      <c r="L20" s="9"/>
    </row>
    <row r="21" spans="2:16" x14ac:dyDescent="0.25">
      <c r="B21" s="9"/>
      <c r="C21" s="9"/>
      <c r="D21" s="14" t="s">
        <v>165</v>
      </c>
      <c r="E21" s="9"/>
      <c r="F21" s="56">
        <v>2.3740000000000001</v>
      </c>
      <c r="G21" s="56">
        <v>2.3740000000000001</v>
      </c>
      <c r="H21" s="166">
        <v>2</v>
      </c>
      <c r="I21" s="167" t="s">
        <v>1128</v>
      </c>
      <c r="J21" s="178" t="s">
        <v>1173</v>
      </c>
      <c r="K21" s="9" t="s">
        <v>1061</v>
      </c>
      <c r="L21" s="9"/>
    </row>
    <row r="22" spans="2:16" x14ac:dyDescent="0.25">
      <c r="B22" s="9"/>
      <c r="C22" s="9"/>
      <c r="D22" s="14"/>
      <c r="E22" s="83" t="s">
        <v>93</v>
      </c>
      <c r="F22" s="44">
        <f>SUM(F8:F21)</f>
        <v>11.416</v>
      </c>
      <c r="G22" s="44">
        <f>SUM(G8:G21)</f>
        <v>11.416</v>
      </c>
      <c r="H22" s="9"/>
      <c r="I22" s="9"/>
      <c r="J22" s="9"/>
      <c r="K22" s="9"/>
      <c r="L22" s="9"/>
    </row>
    <row r="23" spans="2:16" x14ac:dyDescent="0.25">
      <c r="B23" s="9"/>
      <c r="C23" s="9"/>
      <c r="D23" s="35" t="s">
        <v>507</v>
      </c>
      <c r="E23" s="9" t="s">
        <v>508</v>
      </c>
      <c r="F23" s="53">
        <v>1.0369999999999999</v>
      </c>
      <c r="G23" s="53">
        <v>1.0369999999999999</v>
      </c>
      <c r="H23" s="166">
        <v>2</v>
      </c>
      <c r="I23" s="167" t="s">
        <v>1128</v>
      </c>
      <c r="J23" s="178" t="s">
        <v>1173</v>
      </c>
      <c r="K23" s="9" t="s">
        <v>1061</v>
      </c>
      <c r="L23" s="9"/>
    </row>
    <row r="24" spans="2:16" x14ac:dyDescent="0.25">
      <c r="B24" s="9"/>
      <c r="C24" s="9"/>
      <c r="D24" s="49" t="s">
        <v>509</v>
      </c>
      <c r="E24" s="9"/>
      <c r="F24" s="83"/>
      <c r="G24" s="139"/>
      <c r="H24" s="9"/>
      <c r="I24" s="9"/>
      <c r="J24" s="9"/>
      <c r="K24" s="9"/>
      <c r="L24" s="11"/>
    </row>
    <row r="25" spans="2:16" x14ac:dyDescent="0.25">
      <c r="B25" s="9"/>
      <c r="C25" s="9"/>
      <c r="D25" s="35" t="s">
        <v>510</v>
      </c>
      <c r="E25" s="9" t="s">
        <v>511</v>
      </c>
      <c r="F25" s="54">
        <f>2*6.995</f>
        <v>13.99</v>
      </c>
      <c r="G25" s="54">
        <f>2*6.995</f>
        <v>13.99</v>
      </c>
      <c r="H25" s="166">
        <v>2</v>
      </c>
      <c r="I25" s="167" t="s">
        <v>1128</v>
      </c>
      <c r="J25" s="178" t="s">
        <v>1173</v>
      </c>
      <c r="K25" s="71" t="s">
        <v>1061</v>
      </c>
      <c r="L25" s="95" t="s">
        <v>1111</v>
      </c>
      <c r="N25" s="12"/>
      <c r="O25" s="12"/>
      <c r="P25" s="12"/>
    </row>
    <row r="26" spans="2:16" x14ac:dyDescent="0.25">
      <c r="B26" s="9"/>
      <c r="C26" s="9"/>
      <c r="D26" s="58" t="s">
        <v>512</v>
      </c>
      <c r="E26" s="9"/>
      <c r="F26" s="83"/>
      <c r="G26" s="139"/>
      <c r="H26" s="9"/>
      <c r="I26" s="9"/>
      <c r="J26" s="9"/>
      <c r="K26" s="9"/>
      <c r="L26" s="10"/>
    </row>
    <row r="27" spans="2:16" x14ac:dyDescent="0.25">
      <c r="B27" s="9"/>
      <c r="C27" s="9"/>
      <c r="D27" s="14" t="s">
        <v>514</v>
      </c>
      <c r="E27" s="9" t="s">
        <v>513</v>
      </c>
      <c r="F27" s="83">
        <v>0.622</v>
      </c>
      <c r="G27" s="139">
        <v>0.622</v>
      </c>
      <c r="H27" s="166" t="s">
        <v>1127</v>
      </c>
      <c r="I27" s="167" t="s">
        <v>1129</v>
      </c>
      <c r="J27" s="178" t="s">
        <v>1173</v>
      </c>
      <c r="K27" s="9" t="s">
        <v>1062</v>
      </c>
      <c r="L27" s="9"/>
    </row>
    <row r="28" spans="2:16" x14ac:dyDescent="0.25">
      <c r="B28" s="9"/>
      <c r="C28" s="9"/>
      <c r="D28" s="14" t="s">
        <v>36</v>
      </c>
      <c r="E28" s="9" t="s">
        <v>516</v>
      </c>
      <c r="F28" s="83">
        <v>0.60699999999999998</v>
      </c>
      <c r="G28" s="139">
        <v>0.60699999999999998</v>
      </c>
      <c r="H28" s="166" t="s">
        <v>1127</v>
      </c>
      <c r="I28" s="167" t="s">
        <v>1129</v>
      </c>
      <c r="J28" s="178" t="s">
        <v>1173</v>
      </c>
      <c r="K28" s="9" t="s">
        <v>1062</v>
      </c>
      <c r="L28" s="9"/>
    </row>
    <row r="29" spans="2:16" x14ac:dyDescent="0.25">
      <c r="B29" s="9"/>
      <c r="C29" s="9"/>
      <c r="D29" s="14" t="s">
        <v>515</v>
      </c>
      <c r="E29" s="9" t="s">
        <v>513</v>
      </c>
      <c r="F29" s="83">
        <v>0.622</v>
      </c>
      <c r="G29" s="139">
        <v>0.622</v>
      </c>
      <c r="H29" s="166" t="s">
        <v>1127</v>
      </c>
      <c r="I29" s="167" t="s">
        <v>1129</v>
      </c>
      <c r="J29" s="178" t="s">
        <v>1173</v>
      </c>
      <c r="K29" s="9" t="s">
        <v>1062</v>
      </c>
      <c r="L29" s="9"/>
    </row>
    <row r="30" spans="2:16" x14ac:dyDescent="0.25">
      <c r="B30" s="9"/>
      <c r="C30" s="9"/>
      <c r="D30" s="14" t="s">
        <v>517</v>
      </c>
      <c r="E30" s="9" t="s">
        <v>518</v>
      </c>
      <c r="F30" s="83">
        <v>0.84899999999999998</v>
      </c>
      <c r="G30" s="139">
        <v>0.84899999999999998</v>
      </c>
      <c r="H30" s="166" t="s">
        <v>1127</v>
      </c>
      <c r="I30" s="167" t="s">
        <v>1129</v>
      </c>
      <c r="J30" s="178" t="s">
        <v>1173</v>
      </c>
      <c r="K30" s="9" t="s">
        <v>1062</v>
      </c>
      <c r="L30" s="9"/>
    </row>
    <row r="31" spans="2:16" x14ac:dyDescent="0.25">
      <c r="B31" s="9"/>
      <c r="C31" s="9"/>
      <c r="D31" s="14" t="s">
        <v>519</v>
      </c>
      <c r="E31" s="9" t="s">
        <v>520</v>
      </c>
      <c r="F31" s="83">
        <v>0.22700000000000001</v>
      </c>
      <c r="G31" s="139">
        <v>0.22700000000000001</v>
      </c>
      <c r="H31" s="166" t="s">
        <v>1127</v>
      </c>
      <c r="I31" s="167" t="s">
        <v>1129</v>
      </c>
      <c r="J31" s="178" t="s">
        <v>1173</v>
      </c>
      <c r="K31" s="9" t="s">
        <v>1062</v>
      </c>
      <c r="L31" s="9"/>
    </row>
    <row r="32" spans="2:16" x14ac:dyDescent="0.25">
      <c r="B32" s="9"/>
      <c r="C32" s="9"/>
      <c r="D32" s="14" t="s">
        <v>165</v>
      </c>
      <c r="E32" s="9"/>
      <c r="F32" s="56">
        <v>0.86899999999999999</v>
      </c>
      <c r="G32" s="56">
        <v>0.86899999999999999</v>
      </c>
      <c r="H32" s="166" t="s">
        <v>1127</v>
      </c>
      <c r="I32" s="167" t="s">
        <v>1129</v>
      </c>
      <c r="J32" s="178" t="s">
        <v>1173</v>
      </c>
      <c r="K32" s="9" t="s">
        <v>1062</v>
      </c>
      <c r="L32" s="9"/>
    </row>
    <row r="33" spans="2:12" x14ac:dyDescent="0.25">
      <c r="B33" s="9"/>
      <c r="C33" s="9"/>
      <c r="D33" s="14"/>
      <c r="E33" s="83" t="s">
        <v>93</v>
      </c>
      <c r="F33" s="44">
        <f>SUM(F27:F32)</f>
        <v>3.7960000000000003</v>
      </c>
      <c r="G33" s="44">
        <f>SUM(G27:G32)</f>
        <v>3.7960000000000003</v>
      </c>
      <c r="H33" s="9"/>
      <c r="I33" s="9"/>
      <c r="J33" s="9"/>
      <c r="K33" s="9"/>
      <c r="L33" s="9"/>
    </row>
    <row r="34" spans="2:12" x14ac:dyDescent="0.25">
      <c r="B34" s="9"/>
      <c r="C34" s="9"/>
      <c r="D34" s="35" t="s">
        <v>521</v>
      </c>
      <c r="E34" s="9" t="s">
        <v>522</v>
      </c>
      <c r="F34" s="53">
        <f>2*4.639</f>
        <v>9.2780000000000005</v>
      </c>
      <c r="G34" s="53">
        <f>2*4.639</f>
        <v>9.2780000000000005</v>
      </c>
      <c r="H34" s="166" t="s">
        <v>1127</v>
      </c>
      <c r="I34" s="167" t="s">
        <v>1129</v>
      </c>
      <c r="J34" s="178" t="s">
        <v>1173</v>
      </c>
      <c r="K34" s="9" t="s">
        <v>1112</v>
      </c>
      <c r="L34" s="126" t="s">
        <v>1139</v>
      </c>
    </row>
    <row r="35" spans="2:12" x14ac:dyDescent="0.25">
      <c r="B35" s="9"/>
      <c r="C35" s="9"/>
      <c r="D35" s="58" t="s">
        <v>523</v>
      </c>
      <c r="E35" s="9"/>
      <c r="F35" s="9"/>
      <c r="G35" s="9"/>
      <c r="H35" s="9"/>
      <c r="I35" s="9"/>
      <c r="J35" s="9"/>
      <c r="K35" s="9"/>
      <c r="L35" s="9"/>
    </row>
    <row r="36" spans="2:12" x14ac:dyDescent="0.25">
      <c r="B36" s="9"/>
      <c r="C36" s="9"/>
      <c r="D36" s="14" t="s">
        <v>525</v>
      </c>
      <c r="E36" s="9" t="s">
        <v>526</v>
      </c>
      <c r="F36" s="86">
        <v>0.77600000000000002</v>
      </c>
      <c r="G36" s="139">
        <v>0.77600000000000002</v>
      </c>
      <c r="H36" s="166">
        <v>2</v>
      </c>
      <c r="I36" s="167" t="s">
        <v>1128</v>
      </c>
      <c r="J36" s="178" t="s">
        <v>1173</v>
      </c>
      <c r="K36" s="9" t="s">
        <v>1061</v>
      </c>
      <c r="L36" s="9"/>
    </row>
    <row r="37" spans="2:12" x14ac:dyDescent="0.25">
      <c r="B37" s="9"/>
      <c r="C37" s="9"/>
      <c r="D37" s="14" t="s">
        <v>36</v>
      </c>
      <c r="E37" s="9" t="s">
        <v>527</v>
      </c>
      <c r="F37" s="86">
        <v>0.58499999999999996</v>
      </c>
      <c r="G37" s="139">
        <v>0.58499999999999996</v>
      </c>
      <c r="H37" s="166">
        <v>2</v>
      </c>
      <c r="I37" s="167" t="s">
        <v>1128</v>
      </c>
      <c r="J37" s="178" t="s">
        <v>1173</v>
      </c>
      <c r="K37" s="9" t="s">
        <v>1061</v>
      </c>
      <c r="L37" s="9"/>
    </row>
    <row r="38" spans="2:12" x14ac:dyDescent="0.25">
      <c r="B38" s="9"/>
      <c r="C38" s="9"/>
      <c r="D38" s="14" t="s">
        <v>529</v>
      </c>
      <c r="E38" s="9" t="s">
        <v>528</v>
      </c>
      <c r="F38" s="86">
        <v>0.58699999999999997</v>
      </c>
      <c r="G38" s="139">
        <v>0.58699999999999997</v>
      </c>
      <c r="H38" s="166">
        <v>2</v>
      </c>
      <c r="I38" s="167" t="s">
        <v>1128</v>
      </c>
      <c r="J38" s="178" t="s">
        <v>1173</v>
      </c>
      <c r="K38" s="9" t="s">
        <v>1061</v>
      </c>
      <c r="L38" s="9"/>
    </row>
    <row r="39" spans="2:12" x14ac:dyDescent="0.25">
      <c r="B39" s="9"/>
      <c r="C39" s="9"/>
      <c r="D39" s="14" t="s">
        <v>40</v>
      </c>
      <c r="E39" s="9" t="s">
        <v>530</v>
      </c>
      <c r="F39" s="86">
        <v>0.38500000000000001</v>
      </c>
      <c r="G39" s="139">
        <v>0.38500000000000001</v>
      </c>
      <c r="H39" s="166">
        <v>2</v>
      </c>
      <c r="I39" s="167" t="s">
        <v>1128</v>
      </c>
      <c r="J39" s="178" t="s">
        <v>1173</v>
      </c>
      <c r="K39" s="9" t="s">
        <v>1061</v>
      </c>
      <c r="L39" s="9"/>
    </row>
    <row r="40" spans="2:12" x14ac:dyDescent="0.25">
      <c r="B40" s="9"/>
      <c r="C40" s="9"/>
      <c r="D40" s="14" t="s">
        <v>515</v>
      </c>
      <c r="E40" s="9" t="s">
        <v>531</v>
      </c>
      <c r="F40" s="86">
        <v>0.77600000000000002</v>
      </c>
      <c r="G40" s="139">
        <v>0.77600000000000002</v>
      </c>
      <c r="H40" s="166">
        <v>2</v>
      </c>
      <c r="I40" s="167" t="s">
        <v>1128</v>
      </c>
      <c r="J40" s="178" t="s">
        <v>1173</v>
      </c>
      <c r="K40" s="9" t="s">
        <v>1061</v>
      </c>
      <c r="L40" s="9"/>
    </row>
    <row r="41" spans="2:12" x14ac:dyDescent="0.25">
      <c r="B41" s="9"/>
      <c r="C41" s="9"/>
      <c r="D41" s="14" t="s">
        <v>38</v>
      </c>
      <c r="E41" s="9" t="s">
        <v>532</v>
      </c>
      <c r="F41" s="86">
        <v>0.60299999999999998</v>
      </c>
      <c r="G41" s="139">
        <v>0.60299999999999998</v>
      </c>
      <c r="H41" s="166">
        <v>2</v>
      </c>
      <c r="I41" s="167" t="s">
        <v>1128</v>
      </c>
      <c r="J41" s="178" t="s">
        <v>1173</v>
      </c>
      <c r="K41" s="9" t="s">
        <v>1061</v>
      </c>
      <c r="L41" s="9"/>
    </row>
    <row r="42" spans="2:12" x14ac:dyDescent="0.25">
      <c r="B42" s="9"/>
      <c r="C42" s="9"/>
      <c r="D42" s="14" t="s">
        <v>165</v>
      </c>
      <c r="E42" s="9"/>
      <c r="F42" s="56">
        <v>0.995</v>
      </c>
      <c r="G42" s="56">
        <v>0.995</v>
      </c>
      <c r="H42" s="166">
        <v>2</v>
      </c>
      <c r="I42" s="167" t="s">
        <v>1128</v>
      </c>
      <c r="J42" s="178" t="s">
        <v>1173</v>
      </c>
      <c r="K42" s="9" t="s">
        <v>1061</v>
      </c>
      <c r="L42" s="9"/>
    </row>
    <row r="43" spans="2:12" x14ac:dyDescent="0.25">
      <c r="B43" s="9"/>
      <c r="C43" s="9"/>
      <c r="D43" s="14"/>
      <c r="E43" s="86" t="s">
        <v>93</v>
      </c>
      <c r="F43" s="44">
        <f>SUM(F36:F42)</f>
        <v>4.7069999999999999</v>
      </c>
      <c r="G43" s="44">
        <f>SUM(G36:G42)</f>
        <v>4.7069999999999999</v>
      </c>
      <c r="H43" s="9"/>
      <c r="I43" s="9"/>
      <c r="J43" s="9"/>
      <c r="K43" s="9"/>
      <c r="L43" s="9"/>
    </row>
    <row r="44" spans="2:12" x14ac:dyDescent="0.25">
      <c r="B44" s="9"/>
      <c r="C44" s="9"/>
      <c r="D44" s="35" t="s">
        <v>533</v>
      </c>
      <c r="E44" s="9" t="s">
        <v>534</v>
      </c>
      <c r="F44" s="53">
        <f>2*5.512</f>
        <v>11.023999999999999</v>
      </c>
      <c r="G44" s="53">
        <f>2*5.512</f>
        <v>11.023999999999999</v>
      </c>
      <c r="H44" s="166">
        <v>2</v>
      </c>
      <c r="I44" s="167" t="s">
        <v>1128</v>
      </c>
      <c r="J44" s="178" t="s">
        <v>1173</v>
      </c>
      <c r="K44" s="9" t="s">
        <v>1061</v>
      </c>
      <c r="L44" s="126" t="s">
        <v>1140</v>
      </c>
    </row>
    <row r="45" spans="2:12" x14ac:dyDescent="0.25">
      <c r="B45" s="9"/>
      <c r="C45" s="9"/>
      <c r="D45" s="58" t="s">
        <v>535</v>
      </c>
      <c r="E45" s="9"/>
      <c r="F45" s="9"/>
      <c r="G45" s="9"/>
      <c r="H45" s="9"/>
      <c r="I45" s="9"/>
      <c r="J45" s="9"/>
      <c r="K45" s="9"/>
      <c r="L45" s="9"/>
    </row>
    <row r="46" spans="2:12" x14ac:dyDescent="0.25">
      <c r="B46" s="9"/>
      <c r="C46" s="9"/>
      <c r="D46" s="14" t="s">
        <v>514</v>
      </c>
      <c r="E46" s="9" t="s">
        <v>536</v>
      </c>
      <c r="F46" s="86">
        <v>0.60199999999999998</v>
      </c>
      <c r="G46" s="139">
        <v>0.60199999999999998</v>
      </c>
      <c r="H46" s="166">
        <v>2</v>
      </c>
      <c r="I46" s="167" t="s">
        <v>1128</v>
      </c>
      <c r="J46" s="178" t="s">
        <v>1173</v>
      </c>
      <c r="K46" s="9" t="s">
        <v>1061</v>
      </c>
      <c r="L46" s="9"/>
    </row>
    <row r="47" spans="2:12" x14ac:dyDescent="0.25">
      <c r="B47" s="9"/>
      <c r="C47" s="9"/>
      <c r="D47" s="14" t="s">
        <v>538</v>
      </c>
      <c r="E47" s="9" t="s">
        <v>537</v>
      </c>
      <c r="F47" s="86">
        <v>0.51200000000000001</v>
      </c>
      <c r="G47" s="139">
        <v>0.51200000000000001</v>
      </c>
      <c r="H47" s="166">
        <v>2</v>
      </c>
      <c r="I47" s="167" t="s">
        <v>1128</v>
      </c>
      <c r="J47" s="178" t="s">
        <v>1173</v>
      </c>
      <c r="K47" s="9" t="s">
        <v>1061</v>
      </c>
      <c r="L47" s="9"/>
    </row>
    <row r="48" spans="2:12" x14ac:dyDescent="0.25">
      <c r="B48" s="9"/>
      <c r="C48" s="9"/>
      <c r="D48" s="14" t="s">
        <v>37</v>
      </c>
      <c r="E48" s="9" t="s">
        <v>539</v>
      </c>
      <c r="F48" s="86">
        <v>0.32400000000000001</v>
      </c>
      <c r="G48" s="139">
        <v>0.32400000000000001</v>
      </c>
      <c r="H48" s="166">
        <v>2</v>
      </c>
      <c r="I48" s="167" t="s">
        <v>1128</v>
      </c>
      <c r="J48" s="178" t="s">
        <v>1173</v>
      </c>
      <c r="K48" s="9" t="s">
        <v>1061</v>
      </c>
      <c r="L48" s="9"/>
    </row>
    <row r="49" spans="2:12" x14ac:dyDescent="0.25">
      <c r="B49" s="9"/>
      <c r="C49" s="9"/>
      <c r="D49" s="14" t="s">
        <v>515</v>
      </c>
      <c r="E49" s="9" t="s">
        <v>536</v>
      </c>
      <c r="F49" s="86">
        <v>0.60199999999999998</v>
      </c>
      <c r="G49" s="139">
        <v>0.60199999999999998</v>
      </c>
      <c r="H49" s="166">
        <v>2</v>
      </c>
      <c r="I49" s="167" t="s">
        <v>1128</v>
      </c>
      <c r="J49" s="178" t="s">
        <v>1173</v>
      </c>
      <c r="K49" s="9" t="s">
        <v>1061</v>
      </c>
      <c r="L49" s="9"/>
    </row>
    <row r="50" spans="2:12" x14ac:dyDescent="0.25">
      <c r="B50" s="9"/>
      <c r="C50" s="9"/>
      <c r="D50" s="14" t="s">
        <v>38</v>
      </c>
      <c r="E50" s="9" t="s">
        <v>540</v>
      </c>
      <c r="F50" s="86">
        <v>0.58899999999999997</v>
      </c>
      <c r="G50" s="139">
        <v>0.58899999999999997</v>
      </c>
      <c r="H50" s="166">
        <v>2</v>
      </c>
      <c r="I50" s="167" t="s">
        <v>1128</v>
      </c>
      <c r="J50" s="178" t="s">
        <v>1173</v>
      </c>
      <c r="K50" s="9" t="s">
        <v>1061</v>
      </c>
      <c r="L50" s="9"/>
    </row>
    <row r="51" spans="2:12" x14ac:dyDescent="0.25">
      <c r="B51" s="9"/>
      <c r="C51" s="9"/>
      <c r="D51" s="14" t="s">
        <v>165</v>
      </c>
      <c r="E51" s="9"/>
      <c r="F51" s="56">
        <v>0.81499999999999995</v>
      </c>
      <c r="G51" s="56">
        <v>0.81499999999999995</v>
      </c>
      <c r="H51" s="166">
        <v>2</v>
      </c>
      <c r="I51" s="167" t="s">
        <v>1128</v>
      </c>
      <c r="J51" s="178" t="s">
        <v>1173</v>
      </c>
      <c r="K51" s="9" t="s">
        <v>1061</v>
      </c>
      <c r="L51" s="9"/>
    </row>
    <row r="52" spans="2:12" x14ac:dyDescent="0.25">
      <c r="B52" s="9"/>
      <c r="C52" s="9"/>
      <c r="D52" s="14"/>
      <c r="E52" s="86" t="s">
        <v>93</v>
      </c>
      <c r="F52" s="44">
        <f>SUM(F46:F51)</f>
        <v>3.444</v>
      </c>
      <c r="G52" s="44">
        <f>SUM(G46:G51)</f>
        <v>3.444</v>
      </c>
      <c r="H52" s="9"/>
      <c r="I52" s="9"/>
      <c r="J52" s="9"/>
      <c r="K52" s="9"/>
      <c r="L52" s="9"/>
    </row>
    <row r="53" spans="2:12" ht="15.75" thickBot="1" x14ac:dyDescent="0.3">
      <c r="B53" s="9"/>
      <c r="C53" s="9"/>
      <c r="D53" s="35" t="s">
        <v>541</v>
      </c>
      <c r="E53" s="9" t="s">
        <v>542</v>
      </c>
      <c r="F53" s="44">
        <f>2*5.118</f>
        <v>10.236000000000001</v>
      </c>
      <c r="G53" s="44">
        <f>2*5.118</f>
        <v>10.236000000000001</v>
      </c>
      <c r="H53" s="166" t="s">
        <v>1127</v>
      </c>
      <c r="I53" s="167" t="s">
        <v>1129</v>
      </c>
      <c r="J53" s="178" t="s">
        <v>1173</v>
      </c>
      <c r="K53" s="9" t="s">
        <v>1112</v>
      </c>
      <c r="L53" s="126" t="s">
        <v>1141</v>
      </c>
    </row>
    <row r="54" spans="2:12" ht="15.75" thickBot="1" x14ac:dyDescent="0.3">
      <c r="E54" s="97" t="s">
        <v>792</v>
      </c>
      <c r="F54" s="149">
        <f>SUM(F22,F23,F25,F33,F34,F43,F44,F52,F53)</f>
        <v>68.927999999999997</v>
      </c>
      <c r="G54" s="149">
        <f>SUM(G22,G23,G25,G33,G34,G43,G44,G52,G53)</f>
        <v>68.927999999999997</v>
      </c>
      <c r="H54" s="168" t="s">
        <v>1130</v>
      </c>
    </row>
    <row r="55" spans="2:12" x14ac:dyDescent="0.25">
      <c r="B55" s="133" t="s">
        <v>33</v>
      </c>
      <c r="C55" s="133"/>
      <c r="D55" s="133"/>
      <c r="E55" s="114" t="s">
        <v>1119</v>
      </c>
      <c r="F55" s="148">
        <f>SUM(F22:F23,F25,F43,F44,F52)</f>
        <v>45.618000000000002</v>
      </c>
      <c r="G55" s="148">
        <f>SUM(G22:G23,G25,G43,G44,G52)</f>
        <v>45.618000000000002</v>
      </c>
      <c r="H55" s="133"/>
      <c r="I55" s="133"/>
      <c r="J55" s="133"/>
      <c r="K55" s="133"/>
      <c r="L55" s="133"/>
    </row>
    <row r="56" spans="2:12" x14ac:dyDescent="0.25">
      <c r="E56" s="145" t="s">
        <v>1122</v>
      </c>
      <c r="F56" s="32">
        <f>F54-F55</f>
        <v>23.309999999999995</v>
      </c>
      <c r="G56" s="32">
        <f>G54-G55</f>
        <v>23.309999999999995</v>
      </c>
    </row>
    <row r="58" spans="2:12" x14ac:dyDescent="0.25">
      <c r="E58" s="114" t="s">
        <v>1164</v>
      </c>
      <c r="F58" s="138">
        <f>F22+F23+F25+F43+F44+F52</f>
        <v>45.618000000000002</v>
      </c>
      <c r="G58" s="138">
        <f>G22+G23+G25+G43+G44+G52</f>
        <v>45.618000000000002</v>
      </c>
      <c r="H58" t="s">
        <v>1166</v>
      </c>
    </row>
    <row r="59" spans="2:12" x14ac:dyDescent="0.25">
      <c r="E59" s="114" t="s">
        <v>1165</v>
      </c>
      <c r="F59" s="138">
        <f>F54-F58</f>
        <v>23.309999999999995</v>
      </c>
      <c r="G59" s="138">
        <f>G54-G58</f>
        <v>23.309999999999995</v>
      </c>
      <c r="H59" t="s">
        <v>1166</v>
      </c>
    </row>
  </sheetData>
  <mergeCells count="7">
    <mergeCell ref="B2:L2"/>
    <mergeCell ref="B3:H3"/>
    <mergeCell ref="I3:L3"/>
    <mergeCell ref="B4:L4"/>
    <mergeCell ref="B5:D5"/>
    <mergeCell ref="E5:I5"/>
    <mergeCell ref="J5:L5"/>
  </mergeCells>
  <pageMargins left="0.25" right="0.25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86"/>
  <sheetViews>
    <sheetView topLeftCell="A52" workbookViewId="0">
      <selection activeCell="F86" sqref="F86"/>
    </sheetView>
  </sheetViews>
  <sheetFormatPr defaultRowHeight="15" x14ac:dyDescent="0.25"/>
  <cols>
    <col min="2" max="3" width="12.7109375" customWidth="1"/>
    <col min="4" max="4" width="27.7109375" customWidth="1"/>
    <col min="5" max="5" width="17.7109375" customWidth="1"/>
    <col min="6" max="8" width="10.7109375" customWidth="1"/>
    <col min="9" max="9" width="24.140625" customWidth="1"/>
    <col min="10" max="10" width="10.7109375" customWidth="1"/>
    <col min="11" max="11" width="18.7109375" customWidth="1"/>
    <col min="12" max="12" width="27.7109375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29</v>
      </c>
      <c r="C5" s="198"/>
      <c r="D5" s="198"/>
      <c r="E5" s="198" t="s">
        <v>107</v>
      </c>
      <c r="F5" s="198"/>
      <c r="G5" s="198"/>
      <c r="H5" s="198"/>
      <c r="I5" s="198"/>
      <c r="J5" s="198" t="s">
        <v>108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</row>
    <row r="7" spans="2:12" x14ac:dyDescent="0.25">
      <c r="B7" s="10"/>
      <c r="C7" s="10"/>
      <c r="D7" s="73" t="s">
        <v>543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9"/>
      <c r="C8" s="9"/>
      <c r="D8" s="14" t="s">
        <v>514</v>
      </c>
      <c r="E8" s="9" t="s">
        <v>544</v>
      </c>
      <c r="F8" s="86">
        <v>0.68400000000000005</v>
      </c>
      <c r="G8" s="139">
        <v>0.68400000000000005</v>
      </c>
      <c r="H8" s="166" t="s">
        <v>1127</v>
      </c>
      <c r="I8" s="167" t="s">
        <v>1129</v>
      </c>
      <c r="J8" s="178" t="s">
        <v>1173</v>
      </c>
      <c r="K8" s="9" t="s">
        <v>1062</v>
      </c>
      <c r="L8" s="9"/>
    </row>
    <row r="9" spans="2:12" x14ac:dyDescent="0.25">
      <c r="B9" s="9"/>
      <c r="C9" s="9"/>
      <c r="D9" s="14" t="s">
        <v>36</v>
      </c>
      <c r="E9" s="9" t="s">
        <v>545</v>
      </c>
      <c r="F9" s="52">
        <v>0.59</v>
      </c>
      <c r="G9" s="52">
        <v>0.59</v>
      </c>
      <c r="H9" s="166" t="s">
        <v>1127</v>
      </c>
      <c r="I9" s="167" t="s">
        <v>1129</v>
      </c>
      <c r="J9" s="178" t="s">
        <v>1173</v>
      </c>
      <c r="K9" s="9" t="s">
        <v>1062</v>
      </c>
      <c r="L9" s="9"/>
    </row>
    <row r="10" spans="2:12" x14ac:dyDescent="0.25">
      <c r="B10" s="9"/>
      <c r="C10" s="9"/>
      <c r="D10" s="14" t="s">
        <v>547</v>
      </c>
      <c r="E10" s="9" t="s">
        <v>546</v>
      </c>
      <c r="F10" s="86">
        <v>0.41099999999999998</v>
      </c>
      <c r="G10" s="139">
        <v>0.41099999999999998</v>
      </c>
      <c r="H10" s="166" t="s">
        <v>1127</v>
      </c>
      <c r="I10" s="167" t="s">
        <v>1129</v>
      </c>
      <c r="J10" s="178" t="s">
        <v>1173</v>
      </c>
      <c r="K10" s="9" t="s">
        <v>1062</v>
      </c>
      <c r="L10" s="9"/>
    </row>
    <row r="11" spans="2:12" x14ac:dyDescent="0.25">
      <c r="B11" s="9"/>
      <c r="C11" s="9"/>
      <c r="D11" s="14" t="s">
        <v>562</v>
      </c>
      <c r="E11" s="35" t="s">
        <v>561</v>
      </c>
      <c r="F11" s="89">
        <v>8.9999999999999993E-3</v>
      </c>
      <c r="G11" s="89">
        <v>8.9999999999999993E-3</v>
      </c>
      <c r="H11" s="166" t="s">
        <v>1127</v>
      </c>
      <c r="I11" s="167" t="s">
        <v>1129</v>
      </c>
      <c r="J11" s="178" t="s">
        <v>1173</v>
      </c>
      <c r="K11" s="9" t="s">
        <v>1062</v>
      </c>
      <c r="L11" s="9"/>
    </row>
    <row r="12" spans="2:12" x14ac:dyDescent="0.25">
      <c r="B12" s="9"/>
      <c r="C12" s="9"/>
      <c r="D12" s="14" t="s">
        <v>548</v>
      </c>
      <c r="E12" s="9" t="s">
        <v>549</v>
      </c>
      <c r="F12" s="86">
        <v>0.34200000000000003</v>
      </c>
      <c r="G12" s="139">
        <v>0.34200000000000003</v>
      </c>
      <c r="H12" s="166" t="s">
        <v>1127</v>
      </c>
      <c r="I12" s="167" t="s">
        <v>1129</v>
      </c>
      <c r="J12" s="178" t="s">
        <v>1173</v>
      </c>
      <c r="K12" s="9" t="s">
        <v>1062</v>
      </c>
      <c r="L12" s="9"/>
    </row>
    <row r="13" spans="2:12" x14ac:dyDescent="0.25">
      <c r="B13" s="9"/>
      <c r="C13" s="9"/>
      <c r="D13" s="14" t="s">
        <v>1188</v>
      </c>
      <c r="E13" s="9" t="s">
        <v>544</v>
      </c>
      <c r="F13" s="86">
        <v>0.68400000000000005</v>
      </c>
      <c r="G13" s="139">
        <v>0.68400000000000005</v>
      </c>
      <c r="H13" s="166" t="s">
        <v>1127</v>
      </c>
      <c r="I13" s="167" t="s">
        <v>1129</v>
      </c>
      <c r="J13" s="178" t="s">
        <v>1173</v>
      </c>
      <c r="K13" s="9" t="s">
        <v>1062</v>
      </c>
      <c r="L13" s="9"/>
    </row>
    <row r="14" spans="2:12" x14ac:dyDescent="0.25">
      <c r="B14" s="9"/>
      <c r="C14" s="9"/>
      <c r="D14" s="14" t="s">
        <v>38</v>
      </c>
      <c r="E14" s="9" t="s">
        <v>550</v>
      </c>
      <c r="F14" s="86">
        <v>0.65600000000000003</v>
      </c>
      <c r="G14" s="139">
        <v>0.65600000000000003</v>
      </c>
      <c r="H14" s="166" t="s">
        <v>1127</v>
      </c>
      <c r="I14" s="167" t="s">
        <v>1129</v>
      </c>
      <c r="J14" s="178" t="s">
        <v>1173</v>
      </c>
      <c r="K14" s="9" t="s">
        <v>1062</v>
      </c>
      <c r="L14" s="9"/>
    </row>
    <row r="15" spans="2:12" x14ac:dyDescent="0.25">
      <c r="B15" s="9"/>
      <c r="C15" s="9"/>
      <c r="D15" s="14" t="s">
        <v>165</v>
      </c>
      <c r="E15" s="9"/>
      <c r="F15" s="56">
        <v>1.0169999999999999</v>
      </c>
      <c r="G15" s="56">
        <v>1.0169999999999999</v>
      </c>
      <c r="H15" s="166" t="s">
        <v>1127</v>
      </c>
      <c r="I15" s="167" t="s">
        <v>1129</v>
      </c>
      <c r="J15" s="178" t="s">
        <v>1173</v>
      </c>
      <c r="K15" s="9" t="s">
        <v>1062</v>
      </c>
      <c r="L15" s="9"/>
    </row>
    <row r="16" spans="2:12" x14ac:dyDescent="0.25">
      <c r="B16" s="9"/>
      <c r="C16" s="9"/>
      <c r="D16" s="14"/>
      <c r="E16" s="86" t="s">
        <v>93</v>
      </c>
      <c r="F16" s="44">
        <f>SUM(F8:F15)</f>
        <v>4.3930000000000007</v>
      </c>
      <c r="G16" s="44">
        <f>SUM(G8:G15)</f>
        <v>4.3930000000000007</v>
      </c>
      <c r="H16" s="9"/>
      <c r="I16" s="9"/>
      <c r="J16" s="9"/>
      <c r="K16" s="9"/>
      <c r="L16" s="9"/>
    </row>
    <row r="17" spans="2:12" x14ac:dyDescent="0.25">
      <c r="B17" s="9"/>
      <c r="C17" s="9"/>
      <c r="D17" s="35" t="s">
        <v>551</v>
      </c>
      <c r="E17" s="9" t="s">
        <v>552</v>
      </c>
      <c r="F17" s="53">
        <f>2*7.762</f>
        <v>15.523999999999999</v>
      </c>
      <c r="G17" s="53">
        <f>2*7.762</f>
        <v>15.523999999999999</v>
      </c>
      <c r="H17" s="166">
        <v>2</v>
      </c>
      <c r="I17" s="167" t="s">
        <v>1128</v>
      </c>
      <c r="J17" s="178" t="s">
        <v>1173</v>
      </c>
      <c r="K17" s="9" t="s">
        <v>1061</v>
      </c>
      <c r="L17" s="126" t="s">
        <v>1142</v>
      </c>
    </row>
    <row r="18" spans="2:12" x14ac:dyDescent="0.25">
      <c r="B18" s="9"/>
      <c r="C18" s="9"/>
      <c r="D18" s="58" t="s">
        <v>553</v>
      </c>
      <c r="E18" s="9"/>
      <c r="F18" s="9"/>
      <c r="G18" s="9"/>
      <c r="H18" s="9"/>
      <c r="I18" s="9"/>
      <c r="J18" s="9"/>
      <c r="K18" s="9"/>
      <c r="L18" s="9"/>
    </row>
    <row r="19" spans="2:12" x14ac:dyDescent="0.25">
      <c r="B19" s="9"/>
      <c r="C19" s="9"/>
      <c r="D19" s="14" t="s">
        <v>514</v>
      </c>
      <c r="E19" s="9" t="s">
        <v>554</v>
      </c>
      <c r="F19" s="86">
        <v>0.80900000000000005</v>
      </c>
      <c r="G19" s="139">
        <v>0.80900000000000005</v>
      </c>
      <c r="H19" s="166">
        <v>2</v>
      </c>
      <c r="I19" s="167" t="s">
        <v>1128</v>
      </c>
      <c r="J19" s="178" t="s">
        <v>1173</v>
      </c>
      <c r="K19" s="9" t="s">
        <v>1061</v>
      </c>
      <c r="L19" s="9"/>
    </row>
    <row r="20" spans="2:12" x14ac:dyDescent="0.25">
      <c r="B20" s="9"/>
      <c r="C20" s="9"/>
      <c r="D20" s="14" t="s">
        <v>36</v>
      </c>
      <c r="E20" s="9" t="s">
        <v>555</v>
      </c>
      <c r="F20" s="86">
        <v>0.70599999999999996</v>
      </c>
      <c r="G20" s="139">
        <v>0.70599999999999996</v>
      </c>
      <c r="H20" s="166">
        <v>2</v>
      </c>
      <c r="I20" s="167" t="s">
        <v>1128</v>
      </c>
      <c r="J20" s="178" t="s">
        <v>1173</v>
      </c>
      <c r="K20" s="9" t="s">
        <v>1061</v>
      </c>
      <c r="L20" s="9"/>
    </row>
    <row r="21" spans="2:12" x14ac:dyDescent="0.25">
      <c r="B21" s="9"/>
      <c r="C21" s="9"/>
      <c r="D21" s="14" t="s">
        <v>556</v>
      </c>
      <c r="E21" s="9" t="s">
        <v>557</v>
      </c>
      <c r="F21" s="86">
        <v>0.59599999999999997</v>
      </c>
      <c r="G21" s="139">
        <v>0.59599999999999997</v>
      </c>
      <c r="H21" s="166">
        <v>2</v>
      </c>
      <c r="I21" s="167" t="s">
        <v>1128</v>
      </c>
      <c r="J21" s="178" t="s">
        <v>1173</v>
      </c>
      <c r="K21" s="9" t="s">
        <v>1061</v>
      </c>
      <c r="L21" s="9"/>
    </row>
    <row r="22" spans="2:12" x14ac:dyDescent="0.25">
      <c r="B22" s="9"/>
      <c r="C22" s="9"/>
      <c r="D22" s="14" t="s">
        <v>563</v>
      </c>
      <c r="E22" s="9" t="s">
        <v>564</v>
      </c>
      <c r="F22" s="86">
        <v>0.41699999999999998</v>
      </c>
      <c r="G22" s="139">
        <v>0.41699999999999998</v>
      </c>
      <c r="H22" s="166">
        <v>2</v>
      </c>
      <c r="I22" s="167" t="s">
        <v>1128</v>
      </c>
      <c r="J22" s="178" t="s">
        <v>1173</v>
      </c>
      <c r="K22" s="9" t="s">
        <v>1061</v>
      </c>
      <c r="L22" s="9"/>
    </row>
    <row r="23" spans="2:12" x14ac:dyDescent="0.25">
      <c r="B23" s="9"/>
      <c r="C23" s="9"/>
      <c r="D23" s="14" t="s">
        <v>42</v>
      </c>
      <c r="E23" s="9" t="s">
        <v>565</v>
      </c>
      <c r="F23" s="52">
        <v>0.22</v>
      </c>
      <c r="G23" s="52">
        <v>0.22</v>
      </c>
      <c r="H23" s="166">
        <v>2</v>
      </c>
      <c r="I23" s="167" t="s">
        <v>1128</v>
      </c>
      <c r="J23" s="178" t="s">
        <v>1173</v>
      </c>
      <c r="K23" s="9" t="s">
        <v>1061</v>
      </c>
      <c r="L23" s="9"/>
    </row>
    <row r="24" spans="2:12" x14ac:dyDescent="0.25">
      <c r="B24" s="9"/>
      <c r="C24" s="9"/>
      <c r="D24" s="14" t="s">
        <v>1188</v>
      </c>
      <c r="E24" s="9" t="s">
        <v>554</v>
      </c>
      <c r="F24" s="86">
        <v>0.80900000000000005</v>
      </c>
      <c r="G24" s="139">
        <v>0.80900000000000005</v>
      </c>
      <c r="H24" s="166">
        <v>2</v>
      </c>
      <c r="I24" s="167" t="s">
        <v>1128</v>
      </c>
      <c r="J24" s="178" t="s">
        <v>1173</v>
      </c>
      <c r="K24" s="9" t="s">
        <v>1061</v>
      </c>
      <c r="L24" s="9"/>
    </row>
    <row r="25" spans="2:12" x14ac:dyDescent="0.25">
      <c r="B25" s="9"/>
      <c r="C25" s="9"/>
      <c r="D25" s="14" t="s">
        <v>38</v>
      </c>
      <c r="E25" s="9" t="s">
        <v>558</v>
      </c>
      <c r="F25" s="86">
        <v>0.72299999999999998</v>
      </c>
      <c r="G25" s="139">
        <v>0.72299999999999998</v>
      </c>
      <c r="H25" s="166">
        <v>2</v>
      </c>
      <c r="I25" s="167" t="s">
        <v>1128</v>
      </c>
      <c r="J25" s="178" t="s">
        <v>1173</v>
      </c>
      <c r="K25" s="9" t="s">
        <v>1061</v>
      </c>
      <c r="L25" s="9"/>
    </row>
    <row r="26" spans="2:12" x14ac:dyDescent="0.25">
      <c r="B26" s="9"/>
      <c r="C26" s="9"/>
      <c r="D26" s="14" t="s">
        <v>569</v>
      </c>
      <c r="E26" s="9" t="s">
        <v>570</v>
      </c>
      <c r="F26" s="86">
        <v>0.82599999999999996</v>
      </c>
      <c r="G26" s="139">
        <v>0.82599999999999996</v>
      </c>
      <c r="H26" s="166">
        <v>2</v>
      </c>
      <c r="I26" s="167" t="s">
        <v>1128</v>
      </c>
      <c r="J26" s="178" t="s">
        <v>1173</v>
      </c>
      <c r="K26" s="9" t="s">
        <v>1061</v>
      </c>
      <c r="L26" s="9"/>
    </row>
    <row r="27" spans="2:12" x14ac:dyDescent="0.25">
      <c r="B27" s="9"/>
      <c r="C27" s="9"/>
      <c r="D27" s="14" t="s">
        <v>559</v>
      </c>
      <c r="E27" s="9" t="s">
        <v>560</v>
      </c>
      <c r="F27" s="86">
        <v>0.53400000000000003</v>
      </c>
      <c r="G27" s="139">
        <v>0.53400000000000003</v>
      </c>
      <c r="H27" s="166">
        <v>2</v>
      </c>
      <c r="I27" s="167" t="s">
        <v>1128</v>
      </c>
      <c r="J27" s="178" t="s">
        <v>1173</v>
      </c>
      <c r="K27" s="9" t="s">
        <v>1061</v>
      </c>
      <c r="L27" s="9"/>
    </row>
    <row r="28" spans="2:12" x14ac:dyDescent="0.25">
      <c r="B28" s="9"/>
      <c r="C28" s="9"/>
      <c r="D28" s="108" t="s">
        <v>181</v>
      </c>
      <c r="E28" s="9" t="s">
        <v>566</v>
      </c>
      <c r="F28" s="86">
        <v>0.156</v>
      </c>
      <c r="G28" s="139">
        <v>0.156</v>
      </c>
      <c r="H28" s="166">
        <v>2</v>
      </c>
      <c r="I28" s="167" t="s">
        <v>1128</v>
      </c>
      <c r="J28" s="178" t="s">
        <v>1173</v>
      </c>
      <c r="K28" s="9" t="s">
        <v>1061</v>
      </c>
      <c r="L28" s="127" t="s">
        <v>1182</v>
      </c>
    </row>
    <row r="29" spans="2:12" x14ac:dyDescent="0.25">
      <c r="B29" s="9"/>
      <c r="C29" s="9"/>
      <c r="D29" s="108" t="s">
        <v>464</v>
      </c>
      <c r="E29" s="9" t="s">
        <v>567</v>
      </c>
      <c r="F29" s="86">
        <v>0.29599999999999999</v>
      </c>
      <c r="G29" s="139">
        <v>0.29599999999999999</v>
      </c>
      <c r="H29" s="166">
        <v>2</v>
      </c>
      <c r="I29" s="167" t="s">
        <v>1128</v>
      </c>
      <c r="J29" s="178" t="s">
        <v>1173</v>
      </c>
      <c r="K29" s="9" t="s">
        <v>1061</v>
      </c>
      <c r="L29" s="127" t="s">
        <v>1182</v>
      </c>
    </row>
    <row r="30" spans="2:12" x14ac:dyDescent="0.25">
      <c r="B30" s="9"/>
      <c r="C30" s="9"/>
      <c r="D30" s="14" t="s">
        <v>165</v>
      </c>
      <c r="E30" s="9"/>
      <c r="F30" s="56">
        <v>1.589</v>
      </c>
      <c r="G30" s="56">
        <v>1.589</v>
      </c>
      <c r="H30" s="166">
        <v>2</v>
      </c>
      <c r="I30" s="167" t="s">
        <v>1128</v>
      </c>
      <c r="J30" s="178" t="s">
        <v>1173</v>
      </c>
      <c r="K30" s="9" t="s">
        <v>1061</v>
      </c>
      <c r="L30" s="9"/>
    </row>
    <row r="31" spans="2:12" x14ac:dyDescent="0.25">
      <c r="B31" s="9"/>
      <c r="C31" s="9"/>
      <c r="D31" s="14"/>
      <c r="E31" s="87" t="s">
        <v>93</v>
      </c>
      <c r="F31" s="44">
        <f>SUM(F19:F30)</f>
        <v>7.6809999999999992</v>
      </c>
      <c r="G31" s="44">
        <f>SUM(G19:G30)</f>
        <v>7.6809999999999992</v>
      </c>
      <c r="H31" s="9"/>
      <c r="I31" s="9"/>
      <c r="J31" s="9"/>
      <c r="K31" s="9"/>
      <c r="L31" s="9"/>
    </row>
    <row r="32" spans="2:12" x14ac:dyDescent="0.25">
      <c r="B32" s="9"/>
      <c r="C32" s="9"/>
      <c r="D32" s="35" t="s">
        <v>568</v>
      </c>
      <c r="E32" s="9" t="s">
        <v>571</v>
      </c>
      <c r="F32" s="44">
        <f>2*4.628</f>
        <v>9.2560000000000002</v>
      </c>
      <c r="G32" s="44">
        <f>2*4.628</f>
        <v>9.2560000000000002</v>
      </c>
      <c r="H32" s="166">
        <v>2</v>
      </c>
      <c r="I32" s="167" t="s">
        <v>1128</v>
      </c>
      <c r="J32" s="178" t="s">
        <v>1173</v>
      </c>
      <c r="K32" s="9" t="s">
        <v>1061</v>
      </c>
      <c r="L32" s="126" t="s">
        <v>1143</v>
      </c>
    </row>
    <row r="33" spans="2:12" x14ac:dyDescent="0.25">
      <c r="B33" s="9"/>
      <c r="C33" s="9"/>
      <c r="D33" s="58" t="s">
        <v>580</v>
      </c>
      <c r="E33" s="9"/>
      <c r="F33" s="56"/>
      <c r="G33" s="56"/>
      <c r="H33" s="9"/>
      <c r="I33" s="9"/>
      <c r="J33" s="9"/>
      <c r="K33" s="9"/>
      <c r="L33" s="9"/>
    </row>
    <row r="34" spans="2:12" x14ac:dyDescent="0.25">
      <c r="B34" s="9"/>
      <c r="C34" s="9"/>
      <c r="D34" s="14" t="s">
        <v>514</v>
      </c>
      <c r="E34" s="9" t="s">
        <v>572</v>
      </c>
      <c r="F34" s="86">
        <v>0.73799999999999999</v>
      </c>
      <c r="G34" s="139">
        <v>0.73799999999999999</v>
      </c>
      <c r="H34" s="166">
        <v>2</v>
      </c>
      <c r="I34" s="167" t="s">
        <v>1128</v>
      </c>
      <c r="J34" s="178" t="s">
        <v>1173</v>
      </c>
      <c r="K34" s="9" t="s">
        <v>1061</v>
      </c>
      <c r="L34" s="9"/>
    </row>
    <row r="35" spans="2:12" x14ac:dyDescent="0.25">
      <c r="B35" s="9"/>
      <c r="C35" s="9"/>
      <c r="D35" s="14" t="s">
        <v>36</v>
      </c>
      <c r="E35" s="9" t="s">
        <v>573</v>
      </c>
      <c r="F35" s="86">
        <v>0.68899999999999995</v>
      </c>
      <c r="G35" s="139">
        <v>0.68899999999999995</v>
      </c>
      <c r="H35" s="166">
        <v>2</v>
      </c>
      <c r="I35" s="167" t="s">
        <v>1128</v>
      </c>
      <c r="J35" s="178" t="s">
        <v>1173</v>
      </c>
      <c r="K35" s="9" t="s">
        <v>1061</v>
      </c>
      <c r="L35" s="9"/>
    </row>
    <row r="36" spans="2:12" x14ac:dyDescent="0.25">
      <c r="B36" s="9"/>
      <c r="C36" s="9"/>
      <c r="D36" s="14" t="s">
        <v>37</v>
      </c>
      <c r="E36" s="9" t="s">
        <v>574</v>
      </c>
      <c r="F36" s="87">
        <v>0.50700000000000001</v>
      </c>
      <c r="G36" s="139">
        <v>0.50700000000000001</v>
      </c>
      <c r="H36" s="166">
        <v>2</v>
      </c>
      <c r="I36" s="167" t="s">
        <v>1128</v>
      </c>
      <c r="J36" s="178" t="s">
        <v>1173</v>
      </c>
      <c r="K36" s="9" t="s">
        <v>1061</v>
      </c>
      <c r="L36" s="9"/>
    </row>
    <row r="37" spans="2:12" x14ac:dyDescent="0.25">
      <c r="B37" s="9"/>
      <c r="C37" s="9"/>
      <c r="D37" s="14" t="s">
        <v>1188</v>
      </c>
      <c r="E37" s="9" t="s">
        <v>575</v>
      </c>
      <c r="F37" s="87">
        <v>0.748</v>
      </c>
      <c r="G37" s="139">
        <v>0.748</v>
      </c>
      <c r="H37" s="166">
        <v>2</v>
      </c>
      <c r="I37" s="167" t="s">
        <v>1128</v>
      </c>
      <c r="J37" s="178" t="s">
        <v>1173</v>
      </c>
      <c r="K37" s="9" t="s">
        <v>1061</v>
      </c>
      <c r="L37" s="9"/>
    </row>
    <row r="38" spans="2:12" x14ac:dyDescent="0.25">
      <c r="B38" s="9"/>
      <c r="C38" s="9"/>
      <c r="D38" s="14" t="s">
        <v>38</v>
      </c>
      <c r="E38" s="9" t="s">
        <v>576</v>
      </c>
      <c r="F38" s="87">
        <v>0.69199999999999995</v>
      </c>
      <c r="G38" s="139">
        <v>0.69199999999999995</v>
      </c>
      <c r="H38" s="166">
        <v>2</v>
      </c>
      <c r="I38" s="167" t="s">
        <v>1128</v>
      </c>
      <c r="J38" s="178" t="s">
        <v>1173</v>
      </c>
      <c r="K38" s="9" t="s">
        <v>1061</v>
      </c>
      <c r="L38" s="9"/>
    </row>
    <row r="39" spans="2:12" x14ac:dyDescent="0.25">
      <c r="B39" s="9"/>
      <c r="C39" s="9"/>
      <c r="D39" s="14" t="s">
        <v>39</v>
      </c>
      <c r="E39" s="9" t="s">
        <v>577</v>
      </c>
      <c r="F39" s="87">
        <v>0.46899999999999997</v>
      </c>
      <c r="G39" s="139">
        <v>0.46899999999999997</v>
      </c>
      <c r="H39" s="166">
        <v>2</v>
      </c>
      <c r="I39" s="167" t="s">
        <v>1128</v>
      </c>
      <c r="J39" s="178" t="s">
        <v>1173</v>
      </c>
      <c r="K39" s="9" t="s">
        <v>1061</v>
      </c>
      <c r="L39" s="9"/>
    </row>
    <row r="40" spans="2:12" x14ac:dyDescent="0.25">
      <c r="B40" s="9"/>
      <c r="C40" s="9"/>
      <c r="D40" s="14" t="s">
        <v>578</v>
      </c>
      <c r="E40" s="9" t="s">
        <v>579</v>
      </c>
      <c r="F40" s="87">
        <v>0.22800000000000001</v>
      </c>
      <c r="G40" s="139">
        <v>0.22800000000000001</v>
      </c>
      <c r="H40" s="166">
        <v>2</v>
      </c>
      <c r="I40" s="167" t="s">
        <v>1128</v>
      </c>
      <c r="J40" s="178" t="s">
        <v>1173</v>
      </c>
      <c r="K40" s="9" t="s">
        <v>1061</v>
      </c>
      <c r="L40" s="9"/>
    </row>
    <row r="41" spans="2:12" x14ac:dyDescent="0.25">
      <c r="B41" s="9"/>
      <c r="C41" s="9"/>
      <c r="D41" s="14" t="s">
        <v>165</v>
      </c>
      <c r="E41" s="9"/>
      <c r="F41" s="87">
        <v>0.82699999999999996</v>
      </c>
      <c r="G41" s="139">
        <v>0.82699999999999996</v>
      </c>
      <c r="H41" s="166">
        <v>2</v>
      </c>
      <c r="I41" s="167" t="s">
        <v>1128</v>
      </c>
      <c r="J41" s="178" t="s">
        <v>1173</v>
      </c>
      <c r="K41" s="9" t="s">
        <v>1061</v>
      </c>
      <c r="L41" s="9"/>
    </row>
    <row r="42" spans="2:12" x14ac:dyDescent="0.25">
      <c r="B42" s="9"/>
      <c r="C42" s="9"/>
      <c r="D42" s="14"/>
      <c r="E42" s="87" t="s">
        <v>93</v>
      </c>
      <c r="F42" s="44">
        <f>SUM(F34:F41)</f>
        <v>4.8980000000000006</v>
      </c>
      <c r="G42" s="44">
        <f>SUM(G34:G41)</f>
        <v>4.8980000000000006</v>
      </c>
      <c r="H42" s="9"/>
      <c r="I42" s="9"/>
      <c r="J42" s="9"/>
      <c r="K42" s="9"/>
      <c r="L42" s="9"/>
    </row>
    <row r="44" spans="2:12" x14ac:dyDescent="0.25">
      <c r="B44" s="133" t="s">
        <v>33</v>
      </c>
      <c r="C44" s="133"/>
      <c r="D44" s="133"/>
      <c r="E44" s="133"/>
      <c r="F44" s="133"/>
      <c r="G44" s="133"/>
      <c r="H44" s="133"/>
      <c r="I44" s="133"/>
      <c r="J44" s="133"/>
      <c r="K44" s="133"/>
      <c r="L44" s="133"/>
    </row>
    <row r="46" spans="2:12" ht="15.75" thickBot="1" x14ac:dyDescent="0.3"/>
    <row r="47" spans="2:12" ht="19.5" thickBot="1" x14ac:dyDescent="0.3">
      <c r="B47" s="188" t="s">
        <v>21</v>
      </c>
      <c r="C47" s="189"/>
      <c r="D47" s="189"/>
      <c r="E47" s="189"/>
      <c r="F47" s="189"/>
      <c r="G47" s="189"/>
      <c r="H47" s="189"/>
      <c r="I47" s="189"/>
      <c r="J47" s="189"/>
      <c r="K47" s="189"/>
      <c r="L47" s="190"/>
    </row>
    <row r="48" spans="2:12" x14ac:dyDescent="0.25">
      <c r="B48" s="191" t="s">
        <v>22</v>
      </c>
      <c r="C48" s="192"/>
      <c r="D48" s="192"/>
      <c r="E48" s="192"/>
      <c r="F48" s="192"/>
      <c r="G48" s="192"/>
      <c r="H48" s="192"/>
      <c r="I48" s="192" t="s">
        <v>1123</v>
      </c>
      <c r="J48" s="192"/>
      <c r="K48" s="192"/>
      <c r="L48" s="193"/>
    </row>
    <row r="49" spans="2:12" x14ac:dyDescent="0.25">
      <c r="B49" s="194"/>
      <c r="C49" s="195"/>
      <c r="D49" s="195"/>
      <c r="E49" s="195"/>
      <c r="F49" s="195"/>
      <c r="G49" s="195"/>
      <c r="H49" s="195"/>
      <c r="I49" s="195"/>
      <c r="J49" s="195"/>
      <c r="K49" s="195"/>
      <c r="L49" s="196"/>
    </row>
    <row r="50" spans="2:12" ht="15.75" thickBot="1" x14ac:dyDescent="0.3">
      <c r="B50" s="197" t="s">
        <v>29</v>
      </c>
      <c r="C50" s="198"/>
      <c r="D50" s="198"/>
      <c r="E50" s="198" t="s">
        <v>107</v>
      </c>
      <c r="F50" s="198"/>
      <c r="G50" s="198"/>
      <c r="H50" s="198"/>
      <c r="I50" s="198"/>
      <c r="J50" s="198" t="s">
        <v>108</v>
      </c>
      <c r="K50" s="198"/>
      <c r="L50" s="199"/>
    </row>
    <row r="51" spans="2:12" ht="30" customHeight="1" thickBot="1" x14ac:dyDescent="0.3">
      <c r="B51" s="19" t="s">
        <v>14</v>
      </c>
      <c r="C51" s="20" t="s">
        <v>15</v>
      </c>
      <c r="D51" s="20" t="s">
        <v>66</v>
      </c>
      <c r="E51" s="20" t="s">
        <v>67</v>
      </c>
      <c r="F51" s="141" t="s">
        <v>1115</v>
      </c>
      <c r="G51" s="141" t="s">
        <v>1116</v>
      </c>
      <c r="H51" s="20" t="s">
        <v>16</v>
      </c>
      <c r="I51" s="20" t="s">
        <v>17</v>
      </c>
      <c r="J51" s="20" t="s">
        <v>18</v>
      </c>
      <c r="K51" s="20" t="s">
        <v>19</v>
      </c>
      <c r="L51" s="21" t="s">
        <v>20</v>
      </c>
    </row>
    <row r="52" spans="2:12" x14ac:dyDescent="0.25">
      <c r="B52" s="10"/>
      <c r="C52" s="10"/>
      <c r="D52" s="35" t="s">
        <v>581</v>
      </c>
      <c r="E52" s="10" t="s">
        <v>582</v>
      </c>
      <c r="F52" s="51">
        <f>2*9.257</f>
        <v>18.513999999999999</v>
      </c>
      <c r="G52" s="51">
        <f>2*9.257</f>
        <v>18.513999999999999</v>
      </c>
      <c r="H52" s="166" t="s">
        <v>1127</v>
      </c>
      <c r="I52" s="167" t="s">
        <v>1129</v>
      </c>
      <c r="J52" s="178" t="s">
        <v>1173</v>
      </c>
      <c r="K52" s="9" t="s">
        <v>1062</v>
      </c>
      <c r="L52" s="158" t="s">
        <v>1144</v>
      </c>
    </row>
    <row r="53" spans="2:12" x14ac:dyDescent="0.25">
      <c r="B53" s="9"/>
      <c r="C53" s="9"/>
      <c r="D53" s="58" t="s">
        <v>583</v>
      </c>
      <c r="E53" s="9"/>
      <c r="F53" s="9"/>
      <c r="G53" s="9"/>
      <c r="H53" s="9"/>
      <c r="I53" s="9"/>
      <c r="J53" s="9"/>
      <c r="K53" s="9"/>
      <c r="L53" s="9"/>
    </row>
    <row r="54" spans="2:12" x14ac:dyDescent="0.25">
      <c r="B54" s="9"/>
      <c r="C54" s="9"/>
      <c r="D54" s="14" t="s">
        <v>525</v>
      </c>
      <c r="E54" s="9" t="s">
        <v>584</v>
      </c>
      <c r="F54" s="87">
        <v>0.79300000000000004</v>
      </c>
      <c r="G54" s="139">
        <v>0.79300000000000004</v>
      </c>
      <c r="H54" s="166">
        <v>2</v>
      </c>
      <c r="I54" s="167" t="s">
        <v>1128</v>
      </c>
      <c r="J54" s="178" t="s">
        <v>1173</v>
      </c>
      <c r="K54" s="9" t="s">
        <v>1061</v>
      </c>
      <c r="L54" s="9"/>
    </row>
    <row r="55" spans="2:12" x14ac:dyDescent="0.25">
      <c r="B55" s="9"/>
      <c r="C55" s="9"/>
      <c r="D55" s="14" t="s">
        <v>36</v>
      </c>
      <c r="E55" s="9" t="s">
        <v>585</v>
      </c>
      <c r="F55" s="87">
        <v>0.66100000000000003</v>
      </c>
      <c r="G55" s="139">
        <v>0.66100000000000003</v>
      </c>
      <c r="H55" s="166">
        <v>2</v>
      </c>
      <c r="I55" s="167" t="s">
        <v>1128</v>
      </c>
      <c r="J55" s="178" t="s">
        <v>1173</v>
      </c>
      <c r="K55" s="9" t="s">
        <v>1061</v>
      </c>
      <c r="L55" s="9"/>
    </row>
    <row r="56" spans="2:12" x14ac:dyDescent="0.25">
      <c r="B56" s="9"/>
      <c r="C56" s="9"/>
      <c r="D56" s="14" t="s">
        <v>37</v>
      </c>
      <c r="E56" s="9" t="s">
        <v>586</v>
      </c>
      <c r="F56" s="52">
        <v>0.12</v>
      </c>
      <c r="G56" s="52">
        <v>0.12</v>
      </c>
      <c r="H56" s="166">
        <v>2</v>
      </c>
      <c r="I56" s="167" t="s">
        <v>1128</v>
      </c>
      <c r="J56" s="178" t="s">
        <v>1173</v>
      </c>
      <c r="K56" s="9" t="s">
        <v>1061</v>
      </c>
      <c r="L56" s="9"/>
    </row>
    <row r="57" spans="2:12" x14ac:dyDescent="0.25">
      <c r="B57" s="9"/>
      <c r="C57" s="9"/>
      <c r="D57" s="14" t="s">
        <v>515</v>
      </c>
      <c r="E57" s="9" t="s">
        <v>587</v>
      </c>
      <c r="F57" s="87">
        <v>0.79300000000000004</v>
      </c>
      <c r="G57" s="139">
        <v>0.79300000000000004</v>
      </c>
      <c r="H57" s="166">
        <v>2</v>
      </c>
      <c r="I57" s="167" t="s">
        <v>1128</v>
      </c>
      <c r="J57" s="178" t="s">
        <v>1173</v>
      </c>
      <c r="K57" s="9" t="s">
        <v>1061</v>
      </c>
      <c r="L57" s="9"/>
    </row>
    <row r="58" spans="2:12" x14ac:dyDescent="0.25">
      <c r="B58" s="9"/>
      <c r="C58" s="9"/>
      <c r="D58" s="14" t="s">
        <v>38</v>
      </c>
      <c r="E58" s="9" t="s">
        <v>588</v>
      </c>
      <c r="F58" s="52">
        <v>0.7</v>
      </c>
      <c r="G58" s="52">
        <v>0.7</v>
      </c>
      <c r="H58" s="166">
        <v>2</v>
      </c>
      <c r="I58" s="167" t="s">
        <v>1128</v>
      </c>
      <c r="J58" s="178" t="s">
        <v>1173</v>
      </c>
      <c r="K58" s="9" t="s">
        <v>1061</v>
      </c>
      <c r="L58" s="9"/>
    </row>
    <row r="59" spans="2:12" x14ac:dyDescent="0.25">
      <c r="B59" s="9"/>
      <c r="C59" s="9"/>
      <c r="D59" s="14" t="s">
        <v>165</v>
      </c>
      <c r="E59" s="9"/>
      <c r="F59" s="87">
        <v>0.68600000000000005</v>
      </c>
      <c r="G59" s="139">
        <v>0.68600000000000005</v>
      </c>
      <c r="H59" s="166">
        <v>2</v>
      </c>
      <c r="I59" s="167" t="s">
        <v>1128</v>
      </c>
      <c r="J59" s="178" t="s">
        <v>1173</v>
      </c>
      <c r="K59" s="9" t="s">
        <v>1061</v>
      </c>
      <c r="L59" s="9"/>
    </row>
    <row r="60" spans="2:12" x14ac:dyDescent="0.25">
      <c r="B60" s="9"/>
      <c r="C60" s="9"/>
      <c r="D60" s="14"/>
      <c r="E60" s="87" t="s">
        <v>93</v>
      </c>
      <c r="F60" s="44">
        <f>SUM(F54:F59)</f>
        <v>3.7530000000000001</v>
      </c>
      <c r="G60" s="44">
        <f>SUM(G54:G59)</f>
        <v>3.7530000000000001</v>
      </c>
      <c r="H60" s="9"/>
      <c r="I60" s="9"/>
      <c r="J60" s="9"/>
      <c r="K60" s="9"/>
      <c r="L60" s="9"/>
    </row>
    <row r="61" spans="2:12" x14ac:dyDescent="0.25">
      <c r="B61" s="9"/>
      <c r="C61" s="9"/>
      <c r="D61" s="55" t="s">
        <v>1104</v>
      </c>
      <c r="F61" s="9"/>
      <c r="G61" s="9"/>
      <c r="H61" s="9"/>
      <c r="I61" s="9"/>
      <c r="J61" s="9"/>
      <c r="K61" s="9"/>
      <c r="L61" s="9"/>
    </row>
    <row r="62" spans="2:12" x14ac:dyDescent="0.25">
      <c r="B62" s="9"/>
      <c r="C62" s="9"/>
      <c r="D62" s="35" t="s">
        <v>590</v>
      </c>
      <c r="E62" s="9" t="s">
        <v>589</v>
      </c>
      <c r="F62" s="53">
        <v>0.73399999999999999</v>
      </c>
      <c r="G62" s="53">
        <v>0.73399999999999999</v>
      </c>
      <c r="H62" s="166">
        <v>2</v>
      </c>
      <c r="I62" s="167" t="s">
        <v>1128</v>
      </c>
      <c r="J62" s="178" t="s">
        <v>1173</v>
      </c>
      <c r="K62" s="9" t="s">
        <v>1061</v>
      </c>
      <c r="L62" s="9"/>
    </row>
    <row r="63" spans="2:12" x14ac:dyDescent="0.25">
      <c r="B63" s="9"/>
      <c r="C63" s="9"/>
      <c r="D63" s="35" t="s">
        <v>591</v>
      </c>
      <c r="E63" s="9" t="s">
        <v>592</v>
      </c>
      <c r="F63" s="53">
        <v>3.1789999999999998</v>
      </c>
      <c r="G63" s="53">
        <v>3.1789999999999998</v>
      </c>
      <c r="H63" s="166">
        <v>2</v>
      </c>
      <c r="I63" s="167" t="s">
        <v>1128</v>
      </c>
      <c r="J63" s="178" t="s">
        <v>1173</v>
      </c>
      <c r="K63" s="9" t="s">
        <v>1061</v>
      </c>
      <c r="L63" s="9"/>
    </row>
    <row r="64" spans="2:12" x14ac:dyDescent="0.25">
      <c r="B64" s="9"/>
      <c r="C64" s="9"/>
      <c r="D64" s="58" t="s">
        <v>593</v>
      </c>
      <c r="E64" s="9"/>
      <c r="F64" s="9"/>
      <c r="G64" s="9"/>
      <c r="H64" s="9"/>
      <c r="I64" s="9"/>
      <c r="J64" s="9"/>
      <c r="K64" s="9"/>
      <c r="L64" s="9"/>
    </row>
    <row r="65" spans="2:12" x14ac:dyDescent="0.25">
      <c r="B65" s="9"/>
      <c r="C65" s="9"/>
      <c r="D65" s="14" t="s">
        <v>601</v>
      </c>
      <c r="E65" s="9" t="s">
        <v>594</v>
      </c>
      <c r="F65" s="87">
        <v>0.35899999999999999</v>
      </c>
      <c r="G65" s="139">
        <v>0.35899999999999999</v>
      </c>
      <c r="H65" s="166">
        <v>2</v>
      </c>
      <c r="I65" s="167" t="s">
        <v>1128</v>
      </c>
      <c r="J65" s="178" t="s">
        <v>1173</v>
      </c>
      <c r="K65" s="9" t="s">
        <v>1061</v>
      </c>
      <c r="L65" s="9"/>
    </row>
    <row r="66" spans="2:12" x14ac:dyDescent="0.25">
      <c r="B66" s="9"/>
      <c r="C66" s="9"/>
      <c r="D66" s="14" t="s">
        <v>36</v>
      </c>
      <c r="E66" s="9" t="s">
        <v>595</v>
      </c>
      <c r="F66" s="87">
        <v>0.35199999999999998</v>
      </c>
      <c r="G66" s="139">
        <v>0.35199999999999998</v>
      </c>
      <c r="H66" s="166">
        <v>2</v>
      </c>
      <c r="I66" s="167" t="s">
        <v>1128</v>
      </c>
      <c r="J66" s="178" t="s">
        <v>1173</v>
      </c>
      <c r="K66" s="9" t="s">
        <v>1061</v>
      </c>
      <c r="L66" s="9"/>
    </row>
    <row r="67" spans="2:12" x14ac:dyDescent="0.25">
      <c r="B67" s="9"/>
      <c r="C67" s="9"/>
      <c r="D67" s="14" t="s">
        <v>64</v>
      </c>
      <c r="E67" s="9" t="s">
        <v>596</v>
      </c>
      <c r="F67" s="87">
        <v>0.372</v>
      </c>
      <c r="G67" s="139">
        <v>0.372</v>
      </c>
      <c r="H67" s="166">
        <v>2</v>
      </c>
      <c r="I67" s="167" t="s">
        <v>1128</v>
      </c>
      <c r="J67" s="178" t="s">
        <v>1173</v>
      </c>
      <c r="K67" s="9" t="s">
        <v>1061</v>
      </c>
      <c r="L67" s="9"/>
    </row>
    <row r="68" spans="2:12" x14ac:dyDescent="0.25">
      <c r="B68" s="9"/>
      <c r="C68" s="9"/>
      <c r="D68" s="14" t="s">
        <v>38</v>
      </c>
      <c r="E68" s="9" t="s">
        <v>597</v>
      </c>
      <c r="F68" s="87">
        <v>0.185</v>
      </c>
      <c r="G68" s="139">
        <v>0.185</v>
      </c>
      <c r="H68" s="166">
        <v>2</v>
      </c>
      <c r="I68" s="167" t="s">
        <v>1128</v>
      </c>
      <c r="J68" s="178" t="s">
        <v>1173</v>
      </c>
      <c r="K68" s="9" t="s">
        <v>1061</v>
      </c>
      <c r="L68" s="9"/>
    </row>
    <row r="69" spans="2:12" x14ac:dyDescent="0.25">
      <c r="B69" s="9"/>
      <c r="C69" s="9"/>
      <c r="D69" s="14" t="s">
        <v>165</v>
      </c>
      <c r="E69" s="9"/>
      <c r="F69" s="52">
        <v>0.28000000000000003</v>
      </c>
      <c r="G69" s="52">
        <v>0.28000000000000003</v>
      </c>
      <c r="H69" s="166">
        <v>2</v>
      </c>
      <c r="I69" s="167" t="s">
        <v>1128</v>
      </c>
      <c r="J69" s="178" t="s">
        <v>1173</v>
      </c>
      <c r="K69" s="9" t="s">
        <v>1061</v>
      </c>
      <c r="L69" s="9"/>
    </row>
    <row r="70" spans="2:12" x14ac:dyDescent="0.25">
      <c r="B70" s="9"/>
      <c r="C70" s="9"/>
      <c r="D70" s="14"/>
      <c r="E70" s="87" t="s">
        <v>93</v>
      </c>
      <c r="F70" s="44">
        <f>SUM(F65:F69)</f>
        <v>1.548</v>
      </c>
      <c r="G70" s="44">
        <f>SUM(G65:G69)</f>
        <v>1.548</v>
      </c>
      <c r="H70" s="9"/>
      <c r="I70" s="9"/>
      <c r="J70" s="9"/>
      <c r="K70" s="9"/>
      <c r="L70" s="9"/>
    </row>
    <row r="71" spans="2:12" x14ac:dyDescent="0.25">
      <c r="B71" s="9"/>
      <c r="C71" s="9"/>
      <c r="D71" s="35" t="s">
        <v>598</v>
      </c>
      <c r="E71" s="9" t="s">
        <v>599</v>
      </c>
      <c r="F71" s="53">
        <v>3.2989999999999999</v>
      </c>
      <c r="G71" s="53">
        <v>3.2989999999999999</v>
      </c>
      <c r="H71" s="166">
        <v>2</v>
      </c>
      <c r="I71" s="167" t="s">
        <v>1128</v>
      </c>
      <c r="J71" s="178" t="s">
        <v>1173</v>
      </c>
      <c r="K71" s="9" t="s">
        <v>1061</v>
      </c>
      <c r="L71" s="9"/>
    </row>
    <row r="72" spans="2:12" x14ac:dyDescent="0.25">
      <c r="B72" s="9"/>
      <c r="C72" s="9"/>
      <c r="D72" s="58" t="s">
        <v>600</v>
      </c>
      <c r="E72" s="9"/>
      <c r="F72" s="87"/>
      <c r="G72" s="139"/>
      <c r="H72" s="9"/>
      <c r="I72" s="9"/>
      <c r="J72" s="9"/>
      <c r="K72" s="9"/>
      <c r="L72" s="9"/>
    </row>
    <row r="73" spans="2:12" x14ac:dyDescent="0.25">
      <c r="B73" s="9"/>
      <c r="C73" s="9"/>
      <c r="D73" s="14" t="s">
        <v>601</v>
      </c>
      <c r="E73" s="9" t="s">
        <v>603</v>
      </c>
      <c r="F73" s="87">
        <v>0.21299999999999999</v>
      </c>
      <c r="G73" s="139">
        <v>0.21299999999999999</v>
      </c>
      <c r="H73" s="166">
        <v>2</v>
      </c>
      <c r="I73" s="167" t="s">
        <v>1128</v>
      </c>
      <c r="J73" s="178" t="s">
        <v>1173</v>
      </c>
      <c r="K73" s="9" t="s">
        <v>1061</v>
      </c>
      <c r="L73" s="9"/>
    </row>
    <row r="74" spans="2:12" x14ac:dyDescent="0.25">
      <c r="B74" s="9"/>
      <c r="C74" s="9"/>
      <c r="D74" s="14" t="s">
        <v>36</v>
      </c>
      <c r="E74" s="9" t="s">
        <v>604</v>
      </c>
      <c r="F74" s="87">
        <v>0.20699999999999999</v>
      </c>
      <c r="G74" s="139">
        <v>0.20699999999999999</v>
      </c>
      <c r="H74" s="166">
        <v>2</v>
      </c>
      <c r="I74" s="167" t="s">
        <v>1128</v>
      </c>
      <c r="J74" s="178" t="s">
        <v>1173</v>
      </c>
      <c r="K74" s="9" t="s">
        <v>1061</v>
      </c>
      <c r="L74" s="9"/>
    </row>
    <row r="75" spans="2:12" x14ac:dyDescent="0.25">
      <c r="B75" s="9"/>
      <c r="C75" s="9"/>
      <c r="D75" s="14" t="s">
        <v>64</v>
      </c>
      <c r="E75" s="9" t="s">
        <v>602</v>
      </c>
      <c r="F75" s="87">
        <v>0.126</v>
      </c>
      <c r="G75" s="139">
        <v>0.126</v>
      </c>
      <c r="H75" s="166">
        <v>2</v>
      </c>
      <c r="I75" s="167" t="s">
        <v>1128</v>
      </c>
      <c r="J75" s="178" t="s">
        <v>1173</v>
      </c>
      <c r="K75" s="9" t="s">
        <v>1061</v>
      </c>
      <c r="L75" s="9"/>
    </row>
    <row r="76" spans="2:12" x14ac:dyDescent="0.25">
      <c r="B76" s="9"/>
      <c r="C76" s="9"/>
      <c r="D76" s="14" t="s">
        <v>165</v>
      </c>
      <c r="E76" s="9"/>
      <c r="F76" s="52">
        <v>0.15</v>
      </c>
      <c r="G76" s="52">
        <v>0.15</v>
      </c>
      <c r="H76" s="166">
        <v>2</v>
      </c>
      <c r="I76" s="167" t="s">
        <v>1128</v>
      </c>
      <c r="J76" s="178" t="s">
        <v>1173</v>
      </c>
      <c r="K76" s="9" t="s">
        <v>1061</v>
      </c>
      <c r="L76" s="9"/>
    </row>
    <row r="77" spans="2:12" x14ac:dyDescent="0.25">
      <c r="B77" s="9"/>
      <c r="C77" s="9"/>
      <c r="D77" s="14"/>
      <c r="E77" s="87" t="s">
        <v>93</v>
      </c>
      <c r="F77" s="44">
        <f>SUM(F73:F76)</f>
        <v>0.69600000000000006</v>
      </c>
      <c r="G77" s="44">
        <f>SUM(G73:G76)</f>
        <v>0.69600000000000006</v>
      </c>
      <c r="H77" s="9"/>
      <c r="I77" s="9"/>
      <c r="J77" s="9"/>
      <c r="K77" s="9"/>
      <c r="L77" s="9"/>
    </row>
    <row r="78" spans="2:12" x14ac:dyDescent="0.25">
      <c r="B78" s="9"/>
      <c r="C78" s="9"/>
      <c r="D78" s="200" t="s">
        <v>79</v>
      </c>
      <c r="E78" s="166"/>
      <c r="F78" s="31"/>
      <c r="G78" s="31"/>
      <c r="H78" s="166"/>
      <c r="I78" s="28"/>
      <c r="J78" s="9"/>
      <c r="K78" s="9"/>
      <c r="L78" s="9"/>
    </row>
    <row r="79" spans="2:12" x14ac:dyDescent="0.25">
      <c r="B79" s="9"/>
      <c r="C79" s="9"/>
      <c r="D79" s="201"/>
      <c r="E79" s="166"/>
      <c r="F79" s="31"/>
      <c r="G79" s="31"/>
      <c r="H79" s="166"/>
      <c r="I79" s="28"/>
      <c r="J79" s="9"/>
      <c r="K79" s="9"/>
      <c r="L79" s="9"/>
    </row>
    <row r="80" spans="2:12" ht="15.75" thickBot="1" x14ac:dyDescent="0.3">
      <c r="B80" s="9"/>
      <c r="C80" s="9"/>
      <c r="D80" s="9" t="s">
        <v>1159</v>
      </c>
      <c r="E80" s="82" t="s">
        <v>1162</v>
      </c>
      <c r="F80" s="187">
        <v>0.36</v>
      </c>
      <c r="G80" s="187">
        <v>0.36</v>
      </c>
      <c r="H80" s="166">
        <v>2</v>
      </c>
      <c r="I80" s="167" t="s">
        <v>1128</v>
      </c>
      <c r="J80" s="178" t="s">
        <v>1173</v>
      </c>
      <c r="K80" s="9" t="s">
        <v>1061</v>
      </c>
      <c r="L80" s="9"/>
    </row>
    <row r="81" spans="2:12" ht="15.75" thickBot="1" x14ac:dyDescent="0.3">
      <c r="E81" s="97" t="s">
        <v>792</v>
      </c>
      <c r="F81" s="106">
        <f>SUM(F16,F17,F31,F32,F42,F52,F60,F62,F63,F70,F71,F77)</f>
        <v>73.475000000000009</v>
      </c>
      <c r="G81" s="106">
        <f>SUM(G16,G17,G31,G32,G42,G52,G60,G62,G63,G70,G71,G77)</f>
        <v>73.475000000000009</v>
      </c>
      <c r="H81" s="168" t="s">
        <v>1130</v>
      </c>
    </row>
    <row r="82" spans="2:12" x14ac:dyDescent="0.25">
      <c r="B82" s="133" t="s">
        <v>33</v>
      </c>
      <c r="C82" s="133"/>
      <c r="D82" s="133"/>
      <c r="E82" s="114" t="s">
        <v>1119</v>
      </c>
      <c r="F82" s="153">
        <f>SUM(F17,F31,F32,F42,F60:F63,F70:F71,F77)</f>
        <v>50.568000000000005</v>
      </c>
      <c r="G82" s="153">
        <f>SUM(G17,G31,G32,G42,G60:G63,G70:G71,G77)</f>
        <v>50.568000000000005</v>
      </c>
      <c r="H82" s="133"/>
      <c r="I82" s="133"/>
      <c r="J82" s="133"/>
      <c r="K82" s="133"/>
      <c r="L82" s="133"/>
    </row>
    <row r="83" spans="2:12" x14ac:dyDescent="0.25">
      <c r="E83" s="145" t="s">
        <v>1122</v>
      </c>
      <c r="F83" s="153">
        <f>F81-F82</f>
        <v>22.907000000000004</v>
      </c>
      <c r="G83" s="153">
        <f>G81-G82</f>
        <v>22.907000000000004</v>
      </c>
    </row>
    <row r="85" spans="2:12" x14ac:dyDescent="0.25">
      <c r="E85" s="114" t="s">
        <v>1164</v>
      </c>
      <c r="F85" s="138">
        <f>F17+F31+F32+F42+F60+F62+F63+F70+F71+F77</f>
        <v>50.568000000000005</v>
      </c>
      <c r="G85" s="138">
        <f>G17+G31+G32+G42+G60+G62+G63+G70+G71+G77</f>
        <v>50.568000000000005</v>
      </c>
      <c r="H85" t="s">
        <v>1166</v>
      </c>
    </row>
    <row r="86" spans="2:12" x14ac:dyDescent="0.25">
      <c r="E86" s="114" t="s">
        <v>1165</v>
      </c>
      <c r="F86" s="138">
        <f>F81-F85</f>
        <v>22.907000000000004</v>
      </c>
      <c r="G86" s="138">
        <f>G81-G85</f>
        <v>22.907000000000004</v>
      </c>
      <c r="H86" t="s">
        <v>1166</v>
      </c>
    </row>
  </sheetData>
  <mergeCells count="15">
    <mergeCell ref="B2:L2"/>
    <mergeCell ref="B3:H3"/>
    <mergeCell ref="I3:L3"/>
    <mergeCell ref="B4:L4"/>
    <mergeCell ref="B5:D5"/>
    <mergeCell ref="E5:I5"/>
    <mergeCell ref="J5:L5"/>
    <mergeCell ref="D78:D79"/>
    <mergeCell ref="B47:L47"/>
    <mergeCell ref="B48:H48"/>
    <mergeCell ref="I48:L48"/>
    <mergeCell ref="B49:L49"/>
    <mergeCell ref="B50:D50"/>
    <mergeCell ref="E50:I50"/>
    <mergeCell ref="J50:L5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46"/>
  <sheetViews>
    <sheetView topLeftCell="A118" workbookViewId="0">
      <selection activeCell="G144" sqref="G144"/>
    </sheetView>
  </sheetViews>
  <sheetFormatPr defaultRowHeight="15" x14ac:dyDescent="0.25"/>
  <cols>
    <col min="2" max="2" width="12.5703125" customWidth="1"/>
    <col min="3" max="3" width="12.7109375" customWidth="1"/>
    <col min="4" max="4" width="29.7109375" customWidth="1"/>
    <col min="5" max="5" width="14" customWidth="1"/>
    <col min="6" max="7" width="9.140625" customWidth="1"/>
    <col min="8" max="8" width="10.7109375" customWidth="1"/>
    <col min="9" max="9" width="24.140625" customWidth="1"/>
    <col min="10" max="10" width="10.7109375" customWidth="1"/>
    <col min="11" max="11" width="18.7109375" customWidth="1"/>
    <col min="12" max="12" width="27.7109375" customWidth="1"/>
    <col min="14" max="14" width="11.85546875" bestFit="1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27</v>
      </c>
      <c r="C5" s="198"/>
      <c r="D5" s="198"/>
      <c r="E5" s="198" t="s">
        <v>103</v>
      </c>
      <c r="F5" s="198"/>
      <c r="G5" s="198"/>
      <c r="H5" s="198"/>
      <c r="I5" s="198"/>
      <c r="J5" s="198" t="s">
        <v>104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422</v>
      </c>
      <c r="K6" s="20" t="s">
        <v>19</v>
      </c>
      <c r="L6" s="21" t="s">
        <v>20</v>
      </c>
    </row>
    <row r="7" spans="2:12" x14ac:dyDescent="0.25">
      <c r="B7" s="10"/>
      <c r="C7" s="10"/>
      <c r="D7" s="73" t="s">
        <v>485</v>
      </c>
      <c r="E7" s="10"/>
      <c r="F7" s="10"/>
      <c r="G7" s="10"/>
      <c r="H7" s="10"/>
      <c r="I7" s="10"/>
      <c r="J7" s="10"/>
      <c r="K7" s="10"/>
      <c r="L7" s="10"/>
    </row>
    <row r="8" spans="2:12" x14ac:dyDescent="0.25">
      <c r="B8" s="10"/>
      <c r="C8" s="10"/>
      <c r="D8" s="73" t="s">
        <v>1028</v>
      </c>
      <c r="E8" s="10"/>
      <c r="F8" s="10"/>
      <c r="G8" s="10"/>
      <c r="H8" s="10"/>
      <c r="I8" s="10"/>
      <c r="J8" s="10"/>
      <c r="K8" s="10"/>
      <c r="L8" s="10"/>
    </row>
    <row r="9" spans="2:12" x14ac:dyDescent="0.25">
      <c r="B9" s="9"/>
      <c r="C9" s="9"/>
      <c r="D9" s="14" t="s">
        <v>1071</v>
      </c>
      <c r="E9" s="9" t="s">
        <v>857</v>
      </c>
      <c r="F9" s="94">
        <v>1.6739999999999999</v>
      </c>
      <c r="G9" s="140">
        <v>1.6739999999999999</v>
      </c>
      <c r="H9" s="166" t="s">
        <v>1127</v>
      </c>
      <c r="I9" s="167" t="s">
        <v>1129</v>
      </c>
      <c r="J9" s="178" t="s">
        <v>1173</v>
      </c>
      <c r="K9" s="9" t="s">
        <v>1062</v>
      </c>
      <c r="L9" s="9"/>
    </row>
    <row r="10" spans="2:12" x14ac:dyDescent="0.25">
      <c r="B10" s="9"/>
      <c r="C10" s="9"/>
      <c r="D10" s="14" t="s">
        <v>257</v>
      </c>
      <c r="E10" s="9" t="s">
        <v>932</v>
      </c>
      <c r="F10" s="94">
        <v>0.24299999999999999</v>
      </c>
      <c r="G10" s="140">
        <v>0.24299999999999999</v>
      </c>
      <c r="H10" s="166" t="s">
        <v>1127</v>
      </c>
      <c r="I10" s="167" t="s">
        <v>1129</v>
      </c>
      <c r="J10" s="178" t="s">
        <v>1173</v>
      </c>
      <c r="K10" s="9" t="s">
        <v>1062</v>
      </c>
      <c r="L10" s="9"/>
    </row>
    <row r="11" spans="2:12" x14ac:dyDescent="0.25">
      <c r="B11" s="9"/>
      <c r="C11" s="9"/>
      <c r="D11" s="14" t="s">
        <v>859</v>
      </c>
      <c r="E11" s="9" t="s">
        <v>860</v>
      </c>
      <c r="F11" s="94">
        <v>1.1759999999999999</v>
      </c>
      <c r="G11" s="140">
        <v>1.1759999999999999</v>
      </c>
      <c r="H11" s="166" t="s">
        <v>1127</v>
      </c>
      <c r="I11" s="167" t="s">
        <v>1129</v>
      </c>
      <c r="J11" s="178" t="s">
        <v>1173</v>
      </c>
      <c r="K11" s="9" t="s">
        <v>1062</v>
      </c>
      <c r="L11" s="9"/>
    </row>
    <row r="12" spans="2:12" x14ac:dyDescent="0.25">
      <c r="B12" s="9"/>
      <c r="C12" s="9"/>
      <c r="D12" s="14" t="s">
        <v>556</v>
      </c>
      <c r="E12" s="9" t="s">
        <v>858</v>
      </c>
      <c r="F12" s="52">
        <v>0.87</v>
      </c>
      <c r="G12" s="52">
        <v>0.87</v>
      </c>
      <c r="H12" s="166" t="s">
        <v>1127</v>
      </c>
      <c r="I12" s="167" t="s">
        <v>1129</v>
      </c>
      <c r="J12" s="178" t="s">
        <v>1173</v>
      </c>
      <c r="K12" s="9" t="s">
        <v>1062</v>
      </c>
      <c r="L12" s="9"/>
    </row>
    <row r="13" spans="2:12" x14ac:dyDescent="0.25">
      <c r="B13" s="9"/>
      <c r="C13" s="9"/>
      <c r="D13" s="14" t="s">
        <v>933</v>
      </c>
      <c r="E13" s="9" t="s">
        <v>934</v>
      </c>
      <c r="F13" s="52">
        <v>0.28299999999999997</v>
      </c>
      <c r="G13" s="52">
        <v>0.28299999999999997</v>
      </c>
      <c r="H13" s="166" t="s">
        <v>1127</v>
      </c>
      <c r="I13" s="167" t="s">
        <v>1129</v>
      </c>
      <c r="J13" s="178" t="s">
        <v>1173</v>
      </c>
      <c r="K13" s="9" t="s">
        <v>1062</v>
      </c>
      <c r="L13" s="9"/>
    </row>
    <row r="14" spans="2:12" x14ac:dyDescent="0.25">
      <c r="B14" s="9"/>
      <c r="C14" s="9"/>
      <c r="D14" s="14" t="s">
        <v>861</v>
      </c>
      <c r="E14" s="9" t="s">
        <v>862</v>
      </c>
      <c r="F14" s="94">
        <v>0.66400000000000003</v>
      </c>
      <c r="G14" s="140">
        <v>0.66400000000000003</v>
      </c>
      <c r="H14" s="166" t="s">
        <v>1127</v>
      </c>
      <c r="I14" s="167" t="s">
        <v>1129</v>
      </c>
      <c r="J14" s="178" t="s">
        <v>1173</v>
      </c>
      <c r="K14" s="9" t="s">
        <v>1062</v>
      </c>
      <c r="L14" s="9"/>
    </row>
    <row r="15" spans="2:12" x14ac:dyDescent="0.25">
      <c r="B15" s="9"/>
      <c r="C15" s="9"/>
      <c r="D15" s="14" t="s">
        <v>863</v>
      </c>
      <c r="E15" s="9" t="s">
        <v>968</v>
      </c>
      <c r="F15" s="94">
        <v>0.86399999999999999</v>
      </c>
      <c r="G15" s="140">
        <v>0.86399999999999999</v>
      </c>
      <c r="H15" s="166" t="s">
        <v>1127</v>
      </c>
      <c r="I15" s="167" t="s">
        <v>1129</v>
      </c>
      <c r="J15" s="178" t="s">
        <v>1173</v>
      </c>
      <c r="K15" s="9" t="s">
        <v>1062</v>
      </c>
      <c r="L15" s="9"/>
    </row>
    <row r="16" spans="2:12" x14ac:dyDescent="0.25">
      <c r="B16" s="9"/>
      <c r="C16" s="9"/>
      <c r="D16" s="14" t="s">
        <v>44</v>
      </c>
      <c r="E16" s="9" t="s">
        <v>864</v>
      </c>
      <c r="F16" s="94">
        <v>0.94199999999999995</v>
      </c>
      <c r="G16" s="140">
        <v>0.94199999999999995</v>
      </c>
      <c r="H16" s="166" t="s">
        <v>1127</v>
      </c>
      <c r="I16" s="167" t="s">
        <v>1129</v>
      </c>
      <c r="J16" s="178" t="s">
        <v>1173</v>
      </c>
      <c r="K16" s="9" t="s">
        <v>1062</v>
      </c>
      <c r="L16" s="9"/>
    </row>
    <row r="17" spans="2:12" x14ac:dyDescent="0.25">
      <c r="B17" s="9"/>
      <c r="C17" s="9"/>
      <c r="D17" s="14" t="s">
        <v>45</v>
      </c>
      <c r="E17" s="9" t="s">
        <v>865</v>
      </c>
      <c r="F17" s="94">
        <v>0.89400000000000002</v>
      </c>
      <c r="G17" s="140">
        <v>0.89400000000000002</v>
      </c>
      <c r="H17" s="166" t="s">
        <v>1127</v>
      </c>
      <c r="I17" s="167" t="s">
        <v>1129</v>
      </c>
      <c r="J17" s="178" t="s">
        <v>1173</v>
      </c>
      <c r="K17" s="9" t="s">
        <v>1062</v>
      </c>
      <c r="L17" s="9"/>
    </row>
    <row r="18" spans="2:12" x14ac:dyDescent="0.25">
      <c r="B18" s="9"/>
      <c r="C18" s="9"/>
      <c r="D18" s="14" t="s">
        <v>46</v>
      </c>
      <c r="E18" s="9" t="s">
        <v>969</v>
      </c>
      <c r="F18" s="94">
        <v>0.73399999999999999</v>
      </c>
      <c r="G18" s="140">
        <v>0.73399999999999999</v>
      </c>
      <c r="H18" s="166" t="s">
        <v>1127</v>
      </c>
      <c r="I18" s="167" t="s">
        <v>1129</v>
      </c>
      <c r="J18" s="178" t="s">
        <v>1173</v>
      </c>
      <c r="K18" s="9" t="s">
        <v>1062</v>
      </c>
      <c r="L18" s="9"/>
    </row>
    <row r="19" spans="2:12" x14ac:dyDescent="0.25">
      <c r="B19" s="9"/>
      <c r="C19" s="9"/>
      <c r="D19" s="14" t="s">
        <v>312</v>
      </c>
      <c r="E19" s="9" t="s">
        <v>970</v>
      </c>
      <c r="F19" s="94">
        <v>0.69699999999999995</v>
      </c>
      <c r="G19" s="140">
        <v>0.69699999999999995</v>
      </c>
      <c r="H19" s="166" t="s">
        <v>1127</v>
      </c>
      <c r="I19" s="167" t="s">
        <v>1129</v>
      </c>
      <c r="J19" s="178" t="s">
        <v>1173</v>
      </c>
      <c r="K19" s="9" t="s">
        <v>1062</v>
      </c>
      <c r="L19" s="9"/>
    </row>
    <row r="20" spans="2:12" x14ac:dyDescent="0.25">
      <c r="B20" s="9"/>
      <c r="C20" s="9"/>
      <c r="D20" s="14" t="s">
        <v>703</v>
      </c>
      <c r="E20" s="9" t="s">
        <v>971</v>
      </c>
      <c r="F20" s="94">
        <v>0.69299999999999995</v>
      </c>
      <c r="G20" s="140">
        <v>0.69299999999999995</v>
      </c>
      <c r="H20" s="166" t="s">
        <v>1127</v>
      </c>
      <c r="I20" s="167" t="s">
        <v>1129</v>
      </c>
      <c r="J20" s="178" t="s">
        <v>1173</v>
      </c>
      <c r="K20" s="9" t="s">
        <v>1062</v>
      </c>
      <c r="L20" s="9"/>
    </row>
    <row r="21" spans="2:12" x14ac:dyDescent="0.25">
      <c r="B21" s="9"/>
      <c r="C21" s="9"/>
      <c r="D21" s="14" t="s">
        <v>866</v>
      </c>
      <c r="E21" s="9" t="s">
        <v>972</v>
      </c>
      <c r="F21" s="94">
        <v>0.64100000000000001</v>
      </c>
      <c r="G21" s="140">
        <v>0.64100000000000001</v>
      </c>
      <c r="H21" s="166" t="s">
        <v>1127</v>
      </c>
      <c r="I21" s="167" t="s">
        <v>1129</v>
      </c>
      <c r="J21" s="178" t="s">
        <v>1173</v>
      </c>
      <c r="K21" s="9" t="s">
        <v>1062</v>
      </c>
      <c r="L21" s="9"/>
    </row>
    <row r="22" spans="2:12" x14ac:dyDescent="0.25">
      <c r="B22" s="9"/>
      <c r="C22" s="9"/>
      <c r="D22" s="14" t="s">
        <v>705</v>
      </c>
      <c r="E22" s="9" t="s">
        <v>973</v>
      </c>
      <c r="F22" s="94">
        <v>0.80700000000000005</v>
      </c>
      <c r="G22" s="140">
        <v>0.80700000000000005</v>
      </c>
      <c r="H22" s="166" t="s">
        <v>1127</v>
      </c>
      <c r="I22" s="167" t="s">
        <v>1129</v>
      </c>
      <c r="J22" s="178" t="s">
        <v>1173</v>
      </c>
      <c r="K22" s="9" t="s">
        <v>1062</v>
      </c>
      <c r="L22" s="9"/>
    </row>
    <row r="23" spans="2:12" x14ac:dyDescent="0.25">
      <c r="B23" s="9"/>
      <c r="C23" s="9"/>
      <c r="D23" s="108" t="s">
        <v>867</v>
      </c>
      <c r="E23" s="9" t="s">
        <v>974</v>
      </c>
      <c r="F23" s="94">
        <v>0.51200000000000001</v>
      </c>
      <c r="G23" s="140">
        <v>0.51200000000000001</v>
      </c>
      <c r="H23" s="166" t="s">
        <v>1127</v>
      </c>
      <c r="I23" s="167" t="s">
        <v>1129</v>
      </c>
      <c r="J23" s="178" t="s">
        <v>1173</v>
      </c>
      <c r="K23" s="9" t="s">
        <v>1062</v>
      </c>
      <c r="L23" s="9"/>
    </row>
    <row r="24" spans="2:12" x14ac:dyDescent="0.25">
      <c r="B24" s="9"/>
      <c r="C24" s="9"/>
      <c r="D24" s="108" t="s">
        <v>868</v>
      </c>
      <c r="E24" s="9" t="s">
        <v>975</v>
      </c>
      <c r="F24" s="94">
        <v>0.498</v>
      </c>
      <c r="G24" s="140">
        <v>0.498</v>
      </c>
      <c r="H24" s="166" t="s">
        <v>1127</v>
      </c>
      <c r="I24" s="167" t="s">
        <v>1129</v>
      </c>
      <c r="J24" s="178" t="s">
        <v>1173</v>
      </c>
      <c r="K24" s="9" t="s">
        <v>1062</v>
      </c>
      <c r="L24" s="9"/>
    </row>
    <row r="25" spans="2:12" x14ac:dyDescent="0.25">
      <c r="B25" s="9"/>
      <c r="C25" s="9"/>
      <c r="D25" s="108" t="s">
        <v>869</v>
      </c>
      <c r="E25" s="9" t="s">
        <v>976</v>
      </c>
      <c r="F25" s="94">
        <v>0.60899999999999999</v>
      </c>
      <c r="G25" s="140">
        <v>0.60899999999999999</v>
      </c>
      <c r="H25" s="166" t="s">
        <v>1127</v>
      </c>
      <c r="I25" s="167" t="s">
        <v>1129</v>
      </c>
      <c r="J25" s="178" t="s">
        <v>1173</v>
      </c>
      <c r="K25" s="9" t="s">
        <v>1062</v>
      </c>
      <c r="L25" s="9"/>
    </row>
    <row r="26" spans="2:12" x14ac:dyDescent="0.25">
      <c r="B26" s="9"/>
      <c r="C26" s="9"/>
      <c r="D26" s="108" t="s">
        <v>870</v>
      </c>
      <c r="E26" s="9" t="s">
        <v>977</v>
      </c>
      <c r="F26" s="94">
        <v>0.55900000000000005</v>
      </c>
      <c r="G26" s="140">
        <v>0.55900000000000005</v>
      </c>
      <c r="H26" s="166" t="s">
        <v>1127</v>
      </c>
      <c r="I26" s="167" t="s">
        <v>1129</v>
      </c>
      <c r="J26" s="178" t="s">
        <v>1173</v>
      </c>
      <c r="K26" s="9" t="s">
        <v>1062</v>
      </c>
      <c r="L26" s="9"/>
    </row>
    <row r="27" spans="2:12" x14ac:dyDescent="0.25">
      <c r="B27" s="9"/>
      <c r="C27" s="9"/>
      <c r="D27" s="108" t="s">
        <v>871</v>
      </c>
      <c r="E27" s="9" t="s">
        <v>978</v>
      </c>
      <c r="F27" s="94">
        <v>0.55200000000000005</v>
      </c>
      <c r="G27" s="140">
        <v>0.55200000000000005</v>
      </c>
      <c r="H27" s="166" t="s">
        <v>1127</v>
      </c>
      <c r="I27" s="167" t="s">
        <v>1129</v>
      </c>
      <c r="J27" s="178" t="s">
        <v>1173</v>
      </c>
      <c r="K27" s="9" t="s">
        <v>1062</v>
      </c>
      <c r="L27" s="9"/>
    </row>
    <row r="28" spans="2:12" x14ac:dyDescent="0.25">
      <c r="B28" s="9"/>
      <c r="C28" s="9"/>
      <c r="D28" s="14" t="s">
        <v>872</v>
      </c>
      <c r="E28" s="9" t="s">
        <v>979</v>
      </c>
      <c r="F28" s="94">
        <v>0.498</v>
      </c>
      <c r="G28" s="140">
        <v>0.498</v>
      </c>
      <c r="H28" s="166" t="s">
        <v>1127</v>
      </c>
      <c r="I28" s="167" t="s">
        <v>1129</v>
      </c>
      <c r="J28" s="178" t="s">
        <v>1173</v>
      </c>
      <c r="K28" s="9" t="s">
        <v>1062</v>
      </c>
      <c r="L28" s="9"/>
    </row>
    <row r="29" spans="2:12" x14ac:dyDescent="0.25">
      <c r="B29" s="9"/>
      <c r="C29" s="9"/>
      <c r="D29" s="14" t="s">
        <v>873</v>
      </c>
      <c r="E29" s="9" t="s">
        <v>979</v>
      </c>
      <c r="F29" s="94">
        <v>0.498</v>
      </c>
      <c r="G29" s="140">
        <v>0.498</v>
      </c>
      <c r="H29" s="166" t="s">
        <v>1127</v>
      </c>
      <c r="I29" s="167" t="s">
        <v>1129</v>
      </c>
      <c r="J29" s="178" t="s">
        <v>1173</v>
      </c>
      <c r="K29" s="9" t="s">
        <v>1062</v>
      </c>
      <c r="L29" s="9"/>
    </row>
    <row r="30" spans="2:12" x14ac:dyDescent="0.25">
      <c r="B30" s="9"/>
      <c r="C30" s="9"/>
      <c r="D30" s="14" t="s">
        <v>874</v>
      </c>
      <c r="E30" s="9" t="s">
        <v>980</v>
      </c>
      <c r="F30" s="94">
        <v>0.41499999999999998</v>
      </c>
      <c r="G30" s="140">
        <v>0.41499999999999998</v>
      </c>
      <c r="H30" s="166" t="s">
        <v>1127</v>
      </c>
      <c r="I30" s="167" t="s">
        <v>1129</v>
      </c>
      <c r="J30" s="178" t="s">
        <v>1173</v>
      </c>
      <c r="K30" s="9" t="s">
        <v>1062</v>
      </c>
      <c r="L30" s="9"/>
    </row>
    <row r="31" spans="2:12" x14ac:dyDescent="0.25">
      <c r="B31" s="9"/>
      <c r="C31" s="9"/>
      <c r="D31" s="14" t="s">
        <v>875</v>
      </c>
      <c r="E31" s="9" t="s">
        <v>981</v>
      </c>
      <c r="F31" s="94">
        <v>0.33400000000000002</v>
      </c>
      <c r="G31" s="140">
        <v>0.33400000000000002</v>
      </c>
      <c r="H31" s="166" t="s">
        <v>1127</v>
      </c>
      <c r="I31" s="167" t="s">
        <v>1129</v>
      </c>
      <c r="J31" s="178" t="s">
        <v>1173</v>
      </c>
      <c r="K31" s="9" t="s">
        <v>1062</v>
      </c>
      <c r="L31" s="9"/>
    </row>
    <row r="32" spans="2:12" x14ac:dyDescent="0.25">
      <c r="B32" s="9"/>
      <c r="C32" s="9"/>
      <c r="D32" s="14" t="s">
        <v>876</v>
      </c>
      <c r="E32" s="9" t="s">
        <v>982</v>
      </c>
      <c r="F32" s="94">
        <v>0.33700000000000002</v>
      </c>
      <c r="G32" s="140">
        <v>0.33700000000000002</v>
      </c>
      <c r="H32" s="166" t="s">
        <v>1127</v>
      </c>
      <c r="I32" s="167" t="s">
        <v>1129</v>
      </c>
      <c r="J32" s="178" t="s">
        <v>1173</v>
      </c>
      <c r="K32" s="9" t="s">
        <v>1062</v>
      </c>
      <c r="L32" s="9"/>
    </row>
    <row r="33" spans="2:12" x14ac:dyDescent="0.25">
      <c r="B33" s="9"/>
      <c r="C33" s="9"/>
      <c r="D33" s="14" t="s">
        <v>877</v>
      </c>
      <c r="E33" s="9" t="s">
        <v>983</v>
      </c>
      <c r="F33" s="94">
        <v>0.314</v>
      </c>
      <c r="G33" s="140">
        <v>0.314</v>
      </c>
      <c r="H33" s="166" t="s">
        <v>1127</v>
      </c>
      <c r="I33" s="167" t="s">
        <v>1129</v>
      </c>
      <c r="J33" s="178" t="s">
        <v>1173</v>
      </c>
      <c r="K33" s="9" t="s">
        <v>1062</v>
      </c>
      <c r="L33" s="9"/>
    </row>
    <row r="34" spans="2:12" x14ac:dyDescent="0.25">
      <c r="B34" s="9"/>
      <c r="C34" s="9"/>
      <c r="D34" s="14" t="s">
        <v>878</v>
      </c>
      <c r="E34" s="9" t="s">
        <v>879</v>
      </c>
      <c r="F34" s="94">
        <v>0.49199999999999999</v>
      </c>
      <c r="G34" s="140">
        <v>0.49199999999999999</v>
      </c>
      <c r="H34" s="166" t="s">
        <v>1127</v>
      </c>
      <c r="I34" s="167" t="s">
        <v>1129</v>
      </c>
      <c r="J34" s="178" t="s">
        <v>1173</v>
      </c>
      <c r="K34" s="9" t="s">
        <v>1062</v>
      </c>
      <c r="L34" s="9"/>
    </row>
    <row r="35" spans="2:12" x14ac:dyDescent="0.25">
      <c r="B35" s="9"/>
      <c r="C35" s="9"/>
      <c r="D35" s="14" t="s">
        <v>880</v>
      </c>
      <c r="E35" s="9" t="s">
        <v>881</v>
      </c>
      <c r="F35" s="94">
        <v>0.29399999999999998</v>
      </c>
      <c r="G35" s="140">
        <v>0.29399999999999998</v>
      </c>
      <c r="H35" s="166" t="s">
        <v>1127</v>
      </c>
      <c r="I35" s="167" t="s">
        <v>1129</v>
      </c>
      <c r="J35" s="178" t="s">
        <v>1173</v>
      </c>
      <c r="K35" s="9" t="s">
        <v>1062</v>
      </c>
      <c r="L35" s="9"/>
    </row>
    <row r="36" spans="2:12" x14ac:dyDescent="0.25">
      <c r="B36" s="9"/>
      <c r="C36" s="9"/>
      <c r="D36" s="14" t="s">
        <v>882</v>
      </c>
      <c r="E36" s="9" t="s">
        <v>984</v>
      </c>
      <c r="F36" s="94">
        <v>0.14099999999999999</v>
      </c>
      <c r="G36" s="140">
        <v>0.14099999999999999</v>
      </c>
      <c r="H36" s="166" t="s">
        <v>1127</v>
      </c>
      <c r="I36" s="167" t="s">
        <v>1129</v>
      </c>
      <c r="J36" s="178" t="s">
        <v>1173</v>
      </c>
      <c r="K36" s="9" t="s">
        <v>1062</v>
      </c>
      <c r="L36" s="9"/>
    </row>
    <row r="37" spans="2:12" x14ac:dyDescent="0.25">
      <c r="B37" s="9"/>
      <c r="C37" s="9"/>
      <c r="D37" s="14" t="s">
        <v>883</v>
      </c>
      <c r="E37" s="9" t="s">
        <v>985</v>
      </c>
      <c r="F37" s="94">
        <v>0.24199999999999999</v>
      </c>
      <c r="G37" s="140">
        <v>0.24199999999999999</v>
      </c>
      <c r="H37" s="166" t="s">
        <v>1127</v>
      </c>
      <c r="I37" s="167" t="s">
        <v>1129</v>
      </c>
      <c r="J37" s="178" t="s">
        <v>1173</v>
      </c>
      <c r="K37" s="9" t="s">
        <v>1062</v>
      </c>
      <c r="L37" s="9"/>
    </row>
    <row r="38" spans="2:12" x14ac:dyDescent="0.25">
      <c r="B38" s="9"/>
      <c r="C38" s="9"/>
      <c r="D38" s="14" t="s">
        <v>935</v>
      </c>
      <c r="E38" s="9" t="s">
        <v>936</v>
      </c>
      <c r="F38" s="94">
        <v>0.17599999999999999</v>
      </c>
      <c r="G38" s="140">
        <v>0.17599999999999999</v>
      </c>
      <c r="H38" s="166" t="s">
        <v>1127</v>
      </c>
      <c r="I38" s="167" t="s">
        <v>1129</v>
      </c>
      <c r="J38" s="178" t="s">
        <v>1173</v>
      </c>
      <c r="K38" s="9" t="s">
        <v>1062</v>
      </c>
      <c r="L38" s="9"/>
    </row>
    <row r="39" spans="2:12" x14ac:dyDescent="0.25">
      <c r="B39" s="9"/>
      <c r="C39" s="9"/>
      <c r="D39" s="108" t="s">
        <v>937</v>
      </c>
      <c r="E39" s="9" t="s">
        <v>988</v>
      </c>
      <c r="F39" s="94">
        <v>8.6999999999999994E-2</v>
      </c>
      <c r="G39" s="140">
        <v>8.6999999999999994E-2</v>
      </c>
      <c r="H39" s="166" t="s">
        <v>1127</v>
      </c>
      <c r="I39" s="167" t="s">
        <v>1129</v>
      </c>
      <c r="J39" s="178" t="s">
        <v>1173</v>
      </c>
      <c r="K39" s="9" t="s">
        <v>1062</v>
      </c>
      <c r="L39" s="9"/>
    </row>
    <row r="40" spans="2:12" x14ac:dyDescent="0.25">
      <c r="B40" s="9"/>
      <c r="C40" s="9"/>
      <c r="D40" s="14" t="s">
        <v>938</v>
      </c>
      <c r="E40" s="9" t="s">
        <v>939</v>
      </c>
      <c r="F40" s="94">
        <v>0.33400000000000002</v>
      </c>
      <c r="G40" s="140">
        <v>0.33400000000000002</v>
      </c>
      <c r="H40" s="166" t="s">
        <v>1127</v>
      </c>
      <c r="I40" s="167" t="s">
        <v>1129</v>
      </c>
      <c r="J40" s="178" t="s">
        <v>1173</v>
      </c>
      <c r="K40" s="9" t="s">
        <v>1062</v>
      </c>
      <c r="L40" s="9"/>
    </row>
    <row r="41" spans="2:12" x14ac:dyDescent="0.25">
      <c r="B41" s="9"/>
      <c r="C41" s="9"/>
      <c r="D41" s="108" t="s">
        <v>940</v>
      </c>
      <c r="E41" s="9" t="s">
        <v>950</v>
      </c>
      <c r="F41" s="94">
        <v>0.78400000000000003</v>
      </c>
      <c r="G41" s="140">
        <v>0.78400000000000003</v>
      </c>
      <c r="H41" s="166" t="s">
        <v>1127</v>
      </c>
      <c r="I41" s="167" t="s">
        <v>1129</v>
      </c>
      <c r="J41" s="178" t="s">
        <v>1173</v>
      </c>
      <c r="K41" s="9" t="s">
        <v>1062</v>
      </c>
      <c r="L41" s="127" t="s">
        <v>1177</v>
      </c>
    </row>
    <row r="42" spans="2:12" x14ac:dyDescent="0.25">
      <c r="B42" s="9"/>
      <c r="C42" s="9"/>
      <c r="D42" s="14" t="s">
        <v>941</v>
      </c>
      <c r="E42" s="9" t="s">
        <v>951</v>
      </c>
      <c r="F42" s="94">
        <v>0.52500000000000002</v>
      </c>
      <c r="G42" s="140">
        <v>0.52500000000000002</v>
      </c>
      <c r="H42" s="166" t="s">
        <v>1127</v>
      </c>
      <c r="I42" s="167" t="s">
        <v>1129</v>
      </c>
      <c r="J42" s="178" t="s">
        <v>1173</v>
      </c>
      <c r="K42" s="9" t="s">
        <v>1062</v>
      </c>
      <c r="L42" s="9"/>
    </row>
    <row r="43" spans="2:12" x14ac:dyDescent="0.25">
      <c r="B43" s="9"/>
      <c r="C43" s="9"/>
      <c r="D43" s="108" t="s">
        <v>378</v>
      </c>
      <c r="E43" s="9" t="s">
        <v>989</v>
      </c>
      <c r="F43" s="94">
        <v>7.3999999999999996E-2</v>
      </c>
      <c r="G43" s="140">
        <v>7.3999999999999996E-2</v>
      </c>
      <c r="H43" s="166" t="s">
        <v>1127</v>
      </c>
      <c r="I43" s="167" t="s">
        <v>1129</v>
      </c>
      <c r="J43" s="178" t="s">
        <v>1173</v>
      </c>
      <c r="K43" s="9" t="s">
        <v>1062</v>
      </c>
      <c r="L43" s="9"/>
    </row>
    <row r="44" spans="2:12" x14ac:dyDescent="0.25">
      <c r="B44" s="9"/>
      <c r="C44" s="9"/>
      <c r="D44" s="14" t="s">
        <v>944</v>
      </c>
      <c r="E44" s="9" t="s">
        <v>945</v>
      </c>
      <c r="F44" s="94">
        <v>0.151</v>
      </c>
      <c r="G44" s="140">
        <v>0.151</v>
      </c>
      <c r="H44" s="166" t="s">
        <v>1127</v>
      </c>
      <c r="I44" s="167" t="s">
        <v>1129</v>
      </c>
      <c r="J44" s="178" t="s">
        <v>1173</v>
      </c>
      <c r="K44" s="9" t="s">
        <v>1062</v>
      </c>
      <c r="L44" s="9"/>
    </row>
    <row r="45" spans="2:12" x14ac:dyDescent="0.25">
      <c r="B45" s="9"/>
      <c r="C45" s="9"/>
      <c r="D45" s="14" t="s">
        <v>942</v>
      </c>
      <c r="E45" s="9" t="s">
        <v>943</v>
      </c>
      <c r="F45" s="94">
        <v>0.30199999999999999</v>
      </c>
      <c r="G45" s="140">
        <v>0.30199999999999999</v>
      </c>
      <c r="H45" s="166" t="s">
        <v>1127</v>
      </c>
      <c r="I45" s="167" t="s">
        <v>1129</v>
      </c>
      <c r="J45" s="178" t="s">
        <v>1173</v>
      </c>
      <c r="K45" s="9" t="s">
        <v>1062</v>
      </c>
      <c r="L45" s="9"/>
    </row>
    <row r="46" spans="2:12" x14ac:dyDescent="0.25">
      <c r="B46" s="9"/>
      <c r="C46" s="9"/>
      <c r="D46" s="14" t="s">
        <v>1072</v>
      </c>
      <c r="E46" s="9" t="s">
        <v>960</v>
      </c>
      <c r="F46" s="94">
        <v>1.651</v>
      </c>
      <c r="G46" s="140">
        <v>1.651</v>
      </c>
      <c r="H46" s="166" t="s">
        <v>1127</v>
      </c>
      <c r="I46" s="167" t="s">
        <v>1129</v>
      </c>
      <c r="J46" s="178" t="s">
        <v>1173</v>
      </c>
      <c r="K46" s="9" t="s">
        <v>1062</v>
      </c>
      <c r="L46" s="9"/>
    </row>
    <row r="47" spans="2:12" x14ac:dyDescent="0.25">
      <c r="B47" s="9"/>
      <c r="C47" s="9"/>
      <c r="D47" s="15" t="s">
        <v>1030</v>
      </c>
      <c r="E47" s="9" t="s">
        <v>961</v>
      </c>
      <c r="F47" s="94">
        <v>1.631</v>
      </c>
      <c r="G47" s="140">
        <v>1.631</v>
      </c>
      <c r="H47" s="166" t="s">
        <v>1127</v>
      </c>
      <c r="I47" s="167" t="s">
        <v>1129</v>
      </c>
      <c r="J47" s="178" t="s">
        <v>1173</v>
      </c>
      <c r="K47" s="9" t="s">
        <v>1062</v>
      </c>
      <c r="L47" s="9"/>
    </row>
    <row r="48" spans="2:12" x14ac:dyDescent="0.25">
      <c r="B48" s="9"/>
      <c r="C48" s="9"/>
      <c r="D48" s="14" t="s">
        <v>39</v>
      </c>
      <c r="E48" s="9" t="s">
        <v>962</v>
      </c>
      <c r="F48" s="94">
        <v>9.2999999999999999E-2</v>
      </c>
      <c r="G48" s="140">
        <v>9.2999999999999999E-2</v>
      </c>
      <c r="H48" s="166" t="s">
        <v>1127</v>
      </c>
      <c r="I48" s="167" t="s">
        <v>1129</v>
      </c>
      <c r="J48" s="178" t="s">
        <v>1173</v>
      </c>
      <c r="K48" s="9" t="s">
        <v>1062</v>
      </c>
      <c r="L48" s="9"/>
    </row>
    <row r="49" spans="2:12" x14ac:dyDescent="0.25">
      <c r="B49" s="9"/>
      <c r="C49" s="9"/>
      <c r="D49" s="108" t="s">
        <v>963</v>
      </c>
      <c r="E49" s="9" t="s">
        <v>964</v>
      </c>
      <c r="F49" s="94">
        <v>0.109</v>
      </c>
      <c r="G49" s="140">
        <v>0.109</v>
      </c>
      <c r="H49" s="166" t="s">
        <v>1127</v>
      </c>
      <c r="I49" s="167" t="s">
        <v>1129</v>
      </c>
      <c r="J49" s="178" t="s">
        <v>1173</v>
      </c>
      <c r="K49" s="9" t="s">
        <v>1062</v>
      </c>
      <c r="L49" s="9"/>
    </row>
    <row r="50" spans="2:12" x14ac:dyDescent="0.25">
      <c r="B50" s="9"/>
      <c r="C50" s="9"/>
      <c r="D50" s="14" t="s">
        <v>559</v>
      </c>
      <c r="E50" s="9" t="s">
        <v>967</v>
      </c>
      <c r="F50" s="94">
        <v>0.43099999999999999</v>
      </c>
      <c r="G50" s="140">
        <v>0.43099999999999999</v>
      </c>
      <c r="H50" s="166" t="s">
        <v>1127</v>
      </c>
      <c r="I50" s="167" t="s">
        <v>1129</v>
      </c>
      <c r="J50" s="178" t="s">
        <v>1173</v>
      </c>
      <c r="K50" s="9" t="s">
        <v>1062</v>
      </c>
      <c r="L50" s="9"/>
    </row>
    <row r="51" spans="2:12" x14ac:dyDescent="0.25">
      <c r="B51" s="9"/>
      <c r="C51" s="9"/>
      <c r="D51" s="108" t="s">
        <v>991</v>
      </c>
      <c r="E51" s="9" t="s">
        <v>992</v>
      </c>
      <c r="F51" s="94">
        <v>0.105</v>
      </c>
      <c r="G51" s="140">
        <v>0.105</v>
      </c>
      <c r="H51" s="166" t="s">
        <v>1127</v>
      </c>
      <c r="I51" s="167" t="s">
        <v>1129</v>
      </c>
      <c r="J51" s="178" t="s">
        <v>1173</v>
      </c>
      <c r="K51" s="9" t="s">
        <v>1062</v>
      </c>
      <c r="L51" s="9"/>
    </row>
    <row r="52" spans="2:12" x14ac:dyDescent="0.25">
      <c r="B52" s="9"/>
      <c r="C52" s="9"/>
      <c r="D52" s="14" t="s">
        <v>965</v>
      </c>
      <c r="E52" s="9" t="s">
        <v>966</v>
      </c>
      <c r="F52" s="94">
        <v>0.36899999999999999</v>
      </c>
      <c r="G52" s="140">
        <v>0.36899999999999999</v>
      </c>
      <c r="H52" s="166" t="s">
        <v>1127</v>
      </c>
      <c r="I52" s="167" t="s">
        <v>1129</v>
      </c>
      <c r="J52" s="178" t="s">
        <v>1173</v>
      </c>
      <c r="K52" s="9" t="s">
        <v>1062</v>
      </c>
      <c r="L52" s="9"/>
    </row>
    <row r="53" spans="2:12" x14ac:dyDescent="0.25">
      <c r="B53" s="9"/>
      <c r="C53" s="9"/>
      <c r="D53" s="14" t="s">
        <v>464</v>
      </c>
      <c r="E53" s="9" t="s">
        <v>990</v>
      </c>
      <c r="F53" s="94">
        <v>0.223</v>
      </c>
      <c r="G53" s="140">
        <v>0.223</v>
      </c>
      <c r="H53" s="166" t="s">
        <v>1127</v>
      </c>
      <c r="I53" s="167" t="s">
        <v>1129</v>
      </c>
      <c r="J53" s="178" t="s">
        <v>1173</v>
      </c>
      <c r="K53" s="9" t="s">
        <v>1062</v>
      </c>
      <c r="L53" s="9"/>
    </row>
    <row r="54" spans="2:12" x14ac:dyDescent="0.25">
      <c r="B54" s="9"/>
      <c r="C54" s="9"/>
      <c r="D54" s="108" t="s">
        <v>1004</v>
      </c>
      <c r="E54" s="127" t="s">
        <v>1005</v>
      </c>
      <c r="F54" s="56">
        <v>1.298</v>
      </c>
      <c r="G54" s="56">
        <v>1.298</v>
      </c>
      <c r="H54" s="166" t="s">
        <v>1127</v>
      </c>
      <c r="I54" s="167" t="s">
        <v>1129</v>
      </c>
      <c r="J54" s="178" t="s">
        <v>1173</v>
      </c>
      <c r="K54" s="9" t="s">
        <v>1062</v>
      </c>
      <c r="L54" s="9" t="s">
        <v>1076</v>
      </c>
    </row>
    <row r="55" spans="2:12" x14ac:dyDescent="0.25">
      <c r="B55" s="9"/>
      <c r="C55" s="9"/>
      <c r="D55" s="14" t="s">
        <v>993</v>
      </c>
      <c r="E55" s="9" t="s">
        <v>994</v>
      </c>
      <c r="F55" s="94">
        <v>0.191</v>
      </c>
      <c r="G55" s="140">
        <v>0.191</v>
      </c>
      <c r="H55" s="166" t="s">
        <v>1127</v>
      </c>
      <c r="I55" s="167" t="s">
        <v>1129</v>
      </c>
      <c r="J55" s="178" t="s">
        <v>1173</v>
      </c>
      <c r="K55" s="9" t="s">
        <v>1062</v>
      </c>
      <c r="L55" s="9"/>
    </row>
    <row r="56" spans="2:12" x14ac:dyDescent="0.25">
      <c r="B56" s="9"/>
      <c r="C56" s="9"/>
      <c r="D56" s="14" t="s">
        <v>341</v>
      </c>
      <c r="E56" s="9" t="s">
        <v>995</v>
      </c>
      <c r="F56" s="94">
        <v>0.40200000000000002</v>
      </c>
      <c r="G56" s="140">
        <v>0.40200000000000002</v>
      </c>
      <c r="H56" s="166" t="s">
        <v>1127</v>
      </c>
      <c r="I56" s="167" t="s">
        <v>1129</v>
      </c>
      <c r="J56" s="178" t="s">
        <v>1173</v>
      </c>
      <c r="K56" s="9" t="s">
        <v>1062</v>
      </c>
      <c r="L56" s="9"/>
    </row>
    <row r="57" spans="2:12" x14ac:dyDescent="0.25">
      <c r="B57" s="9"/>
      <c r="C57" s="9"/>
      <c r="D57" s="14" t="s">
        <v>996</v>
      </c>
      <c r="E57" s="9" t="s">
        <v>997</v>
      </c>
      <c r="F57" s="94">
        <v>0.26600000000000001</v>
      </c>
      <c r="G57" s="140">
        <v>0.26600000000000001</v>
      </c>
      <c r="H57" s="166" t="s">
        <v>1127</v>
      </c>
      <c r="I57" s="167" t="s">
        <v>1129</v>
      </c>
      <c r="J57" s="178" t="s">
        <v>1173</v>
      </c>
      <c r="K57" s="9" t="s">
        <v>1062</v>
      </c>
      <c r="L57" s="9"/>
    </row>
    <row r="58" spans="2:12" x14ac:dyDescent="0.25">
      <c r="B58" s="9"/>
      <c r="C58" s="9"/>
      <c r="D58" s="14" t="s">
        <v>998</v>
      </c>
      <c r="E58" s="9" t="s">
        <v>999</v>
      </c>
      <c r="F58" s="94">
        <v>7.3999999999999996E-2</v>
      </c>
      <c r="G58" s="140">
        <v>7.3999999999999996E-2</v>
      </c>
      <c r="H58" s="166" t="s">
        <v>1127</v>
      </c>
      <c r="I58" s="167" t="s">
        <v>1129</v>
      </c>
      <c r="J58" s="178" t="s">
        <v>1173</v>
      </c>
      <c r="K58" s="9" t="s">
        <v>1062</v>
      </c>
      <c r="L58" s="9"/>
    </row>
    <row r="59" spans="2:12" x14ac:dyDescent="0.25">
      <c r="B59" s="9"/>
      <c r="C59" s="9"/>
      <c r="D59" s="108" t="s">
        <v>1006</v>
      </c>
      <c r="E59" s="9" t="s">
        <v>1007</v>
      </c>
      <c r="F59" s="94">
        <v>0.104</v>
      </c>
      <c r="G59" s="140">
        <v>0.104</v>
      </c>
      <c r="H59" s="166" t="s">
        <v>1127</v>
      </c>
      <c r="I59" s="167" t="s">
        <v>1129</v>
      </c>
      <c r="J59" s="178" t="s">
        <v>1173</v>
      </c>
      <c r="K59" s="9" t="s">
        <v>1062</v>
      </c>
      <c r="L59" s="9"/>
    </row>
    <row r="60" spans="2:12" x14ac:dyDescent="0.25">
      <c r="B60" s="9"/>
      <c r="C60" s="9"/>
      <c r="D60" s="14" t="s">
        <v>165</v>
      </c>
      <c r="E60" s="9"/>
      <c r="F60" s="52">
        <v>8.3689999999999998</v>
      </c>
      <c r="G60" s="52">
        <v>8.3689999999999998</v>
      </c>
      <c r="H60" s="166" t="s">
        <v>1127</v>
      </c>
      <c r="I60" s="167" t="s">
        <v>1129</v>
      </c>
      <c r="J60" s="178" t="s">
        <v>1173</v>
      </c>
      <c r="K60" s="9" t="s">
        <v>1062</v>
      </c>
      <c r="L60" s="9"/>
    </row>
    <row r="61" spans="2:12" x14ac:dyDescent="0.25">
      <c r="B61" s="9"/>
      <c r="C61" s="9"/>
      <c r="D61" s="9"/>
      <c r="E61" s="143" t="s">
        <v>93</v>
      </c>
      <c r="F61" s="44">
        <f>SUM(F9:F60)</f>
        <v>35.225999999999999</v>
      </c>
      <c r="G61" s="44">
        <f>SUM(G9:G60)</f>
        <v>35.225999999999999</v>
      </c>
      <c r="H61" s="9"/>
      <c r="I61" s="9"/>
      <c r="J61" s="9"/>
      <c r="K61" s="9"/>
      <c r="L61" s="9"/>
    </row>
    <row r="62" spans="2:12" x14ac:dyDescent="0.25">
      <c r="B62" s="12"/>
      <c r="C62" s="12"/>
      <c r="D62" s="12"/>
      <c r="E62" s="161"/>
      <c r="F62" s="162"/>
      <c r="G62" s="162"/>
      <c r="H62" s="12"/>
      <c r="I62" s="12"/>
      <c r="J62" s="12"/>
      <c r="K62" s="12"/>
      <c r="L62" s="12"/>
    </row>
    <row r="63" spans="2:12" x14ac:dyDescent="0.25">
      <c r="B63" s="133" t="s">
        <v>33</v>
      </c>
      <c r="C63" s="12"/>
      <c r="D63" s="12"/>
      <c r="E63" s="161"/>
      <c r="F63" s="162"/>
      <c r="G63" s="162"/>
      <c r="H63" s="12"/>
      <c r="I63" s="12"/>
      <c r="J63" s="12"/>
      <c r="K63" s="12"/>
      <c r="L63" s="12"/>
    </row>
    <row r="64" spans="2:12" ht="15.75" thickBot="1" x14ac:dyDescent="0.3">
      <c r="B64" s="133"/>
      <c r="C64" s="12"/>
      <c r="D64" s="12"/>
      <c r="E64" s="161"/>
      <c r="F64" s="162"/>
      <c r="G64" s="162"/>
      <c r="H64" s="12"/>
      <c r="I64" s="12"/>
      <c r="J64" s="12"/>
      <c r="K64" s="12"/>
      <c r="L64" s="12"/>
    </row>
    <row r="65" spans="2:12" ht="19.5" thickBot="1" x14ac:dyDescent="0.3">
      <c r="B65" s="188" t="s">
        <v>21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90"/>
    </row>
    <row r="66" spans="2:12" x14ac:dyDescent="0.25">
      <c r="B66" s="191" t="s">
        <v>22</v>
      </c>
      <c r="C66" s="192"/>
      <c r="D66" s="192"/>
      <c r="E66" s="192"/>
      <c r="F66" s="192"/>
      <c r="G66" s="192"/>
      <c r="H66" s="192"/>
      <c r="I66" s="192" t="s">
        <v>1123</v>
      </c>
      <c r="J66" s="192"/>
      <c r="K66" s="192"/>
      <c r="L66" s="193"/>
    </row>
    <row r="67" spans="2:12" x14ac:dyDescent="0.25">
      <c r="B67" s="194"/>
      <c r="C67" s="195"/>
      <c r="D67" s="195"/>
      <c r="E67" s="195"/>
      <c r="F67" s="195"/>
      <c r="G67" s="195"/>
      <c r="H67" s="195"/>
      <c r="I67" s="195"/>
      <c r="J67" s="195"/>
      <c r="K67" s="195"/>
      <c r="L67" s="196"/>
    </row>
    <row r="68" spans="2:12" ht="15.75" thickBot="1" x14ac:dyDescent="0.3">
      <c r="B68" s="197" t="s">
        <v>27</v>
      </c>
      <c r="C68" s="198"/>
      <c r="D68" s="198"/>
      <c r="E68" s="198" t="s">
        <v>103</v>
      </c>
      <c r="F68" s="198"/>
      <c r="G68" s="198"/>
      <c r="H68" s="198"/>
      <c r="I68" s="198"/>
      <c r="J68" s="198" t="s">
        <v>104</v>
      </c>
      <c r="K68" s="198"/>
      <c r="L68" s="199"/>
    </row>
    <row r="69" spans="2:12" ht="30" customHeight="1" thickBot="1" x14ac:dyDescent="0.3">
      <c r="B69" s="19" t="s">
        <v>14</v>
      </c>
      <c r="C69" s="20" t="s">
        <v>15</v>
      </c>
      <c r="D69" s="20" t="s">
        <v>66</v>
      </c>
      <c r="E69" s="20" t="s">
        <v>67</v>
      </c>
      <c r="F69" s="141" t="s">
        <v>1115</v>
      </c>
      <c r="G69" s="141" t="s">
        <v>1116</v>
      </c>
      <c r="H69" s="20" t="s">
        <v>16</v>
      </c>
      <c r="I69" s="20" t="s">
        <v>17</v>
      </c>
      <c r="J69" s="20" t="s">
        <v>422</v>
      </c>
      <c r="K69" s="20" t="s">
        <v>19</v>
      </c>
      <c r="L69" s="21" t="s">
        <v>20</v>
      </c>
    </row>
    <row r="70" spans="2:12" x14ac:dyDescent="0.25">
      <c r="B70" s="9"/>
      <c r="C70" s="9"/>
      <c r="D70" s="73" t="s">
        <v>485</v>
      </c>
      <c r="E70" s="9"/>
      <c r="F70" s="143"/>
      <c r="G70" s="143"/>
      <c r="H70" s="9"/>
      <c r="I70" s="9"/>
      <c r="J70" s="9"/>
      <c r="K70" s="9"/>
      <c r="L70" s="9"/>
    </row>
    <row r="71" spans="2:12" x14ac:dyDescent="0.25">
      <c r="B71" s="9"/>
      <c r="C71" s="9"/>
      <c r="D71" s="73" t="s">
        <v>1029</v>
      </c>
      <c r="E71" s="9"/>
      <c r="F71" s="143"/>
      <c r="G71" s="143"/>
      <c r="H71" s="9"/>
      <c r="I71" s="9"/>
      <c r="J71" s="9"/>
      <c r="K71" s="9"/>
      <c r="L71" s="9"/>
    </row>
    <row r="72" spans="2:12" x14ac:dyDescent="0.25">
      <c r="B72" s="9"/>
      <c r="C72" s="9"/>
      <c r="D72" s="14" t="s">
        <v>155</v>
      </c>
      <c r="E72" s="9" t="s">
        <v>884</v>
      </c>
      <c r="F72" s="143">
        <v>0.89100000000000001</v>
      </c>
      <c r="G72" s="143">
        <v>0.89100000000000001</v>
      </c>
      <c r="H72" s="166" t="s">
        <v>1127</v>
      </c>
      <c r="I72" s="167" t="s">
        <v>1129</v>
      </c>
      <c r="J72" s="178" t="s">
        <v>1173</v>
      </c>
      <c r="K72" s="9" t="s">
        <v>1062</v>
      </c>
      <c r="L72" s="9"/>
    </row>
    <row r="73" spans="2:12" x14ac:dyDescent="0.25">
      <c r="B73" s="9"/>
      <c r="C73" s="9"/>
      <c r="D73" s="14" t="s">
        <v>156</v>
      </c>
      <c r="E73" s="9" t="s">
        <v>885</v>
      </c>
      <c r="F73" s="94">
        <v>0.70599999999999996</v>
      </c>
      <c r="G73" s="140">
        <v>0.70599999999999996</v>
      </c>
      <c r="H73" s="166" t="s">
        <v>1127</v>
      </c>
      <c r="I73" s="167" t="s">
        <v>1129</v>
      </c>
      <c r="J73" s="178" t="s">
        <v>1173</v>
      </c>
      <c r="K73" s="9" t="s">
        <v>1062</v>
      </c>
      <c r="L73" s="9"/>
    </row>
    <row r="74" spans="2:12" x14ac:dyDescent="0.25">
      <c r="B74" s="9"/>
      <c r="C74" s="9"/>
      <c r="D74" s="108" t="s">
        <v>157</v>
      </c>
      <c r="E74" s="9" t="s">
        <v>886</v>
      </c>
      <c r="F74" s="94">
        <v>0.78900000000000003</v>
      </c>
      <c r="G74" s="180">
        <v>0.78900000000000003</v>
      </c>
      <c r="H74" s="166" t="s">
        <v>1127</v>
      </c>
      <c r="I74" s="167" t="s">
        <v>1129</v>
      </c>
      <c r="J74" s="178" t="s">
        <v>1173</v>
      </c>
      <c r="K74" s="9" t="s">
        <v>1062</v>
      </c>
      <c r="L74" s="59"/>
    </row>
    <row r="75" spans="2:12" x14ac:dyDescent="0.25">
      <c r="B75" s="9"/>
      <c r="C75" s="9"/>
      <c r="D75" s="14" t="s">
        <v>887</v>
      </c>
      <c r="E75" s="9" t="s">
        <v>888</v>
      </c>
      <c r="F75" s="94">
        <v>0.77200000000000002</v>
      </c>
      <c r="G75" s="180">
        <v>0.77200000000000002</v>
      </c>
      <c r="H75" s="166" t="s">
        <v>1127</v>
      </c>
      <c r="I75" s="167" t="s">
        <v>1129</v>
      </c>
      <c r="J75" s="178" t="s">
        <v>1173</v>
      </c>
      <c r="K75" s="9" t="s">
        <v>1062</v>
      </c>
      <c r="L75" s="59"/>
    </row>
    <row r="76" spans="2:12" x14ac:dyDescent="0.25">
      <c r="B76" s="9"/>
      <c r="C76" s="9"/>
      <c r="D76" s="14" t="s">
        <v>889</v>
      </c>
      <c r="E76" s="9" t="s">
        <v>890</v>
      </c>
      <c r="F76" s="94">
        <v>0.60799999999999998</v>
      </c>
      <c r="G76" s="180">
        <v>0.60799999999999998</v>
      </c>
      <c r="H76" s="166" t="s">
        <v>1127</v>
      </c>
      <c r="I76" s="167" t="s">
        <v>1129</v>
      </c>
      <c r="J76" s="178" t="s">
        <v>1173</v>
      </c>
      <c r="K76" s="9" t="s">
        <v>1062</v>
      </c>
      <c r="L76" s="59"/>
    </row>
    <row r="77" spans="2:12" x14ac:dyDescent="0.25">
      <c r="B77" s="9"/>
      <c r="C77" s="9"/>
      <c r="D77" s="14" t="s">
        <v>891</v>
      </c>
      <c r="E77" s="9" t="s">
        <v>892</v>
      </c>
      <c r="F77" s="94">
        <v>0.57699999999999996</v>
      </c>
      <c r="G77" s="180">
        <v>0.57699999999999996</v>
      </c>
      <c r="H77" s="166" t="s">
        <v>1127</v>
      </c>
      <c r="I77" s="167" t="s">
        <v>1129</v>
      </c>
      <c r="J77" s="178" t="s">
        <v>1173</v>
      </c>
      <c r="K77" s="9" t="s">
        <v>1062</v>
      </c>
      <c r="L77" s="59"/>
    </row>
    <row r="78" spans="2:12" x14ac:dyDescent="0.25">
      <c r="B78" s="9"/>
      <c r="C78" s="9"/>
      <c r="D78" s="14" t="s">
        <v>893</v>
      </c>
      <c r="E78" s="9" t="s">
        <v>894</v>
      </c>
      <c r="F78" s="94">
        <v>0.65100000000000002</v>
      </c>
      <c r="G78" s="180">
        <v>0.65100000000000002</v>
      </c>
      <c r="H78" s="166" t="s">
        <v>1127</v>
      </c>
      <c r="I78" s="167" t="s">
        <v>1129</v>
      </c>
      <c r="J78" s="178" t="s">
        <v>1173</v>
      </c>
      <c r="K78" s="9" t="s">
        <v>1062</v>
      </c>
      <c r="L78" s="59"/>
    </row>
    <row r="79" spans="2:12" x14ac:dyDescent="0.25">
      <c r="B79" s="9"/>
      <c r="C79" s="9"/>
      <c r="D79" s="14" t="s">
        <v>895</v>
      </c>
      <c r="E79" s="9" t="s">
        <v>896</v>
      </c>
      <c r="F79" s="94">
        <v>0.66300000000000003</v>
      </c>
      <c r="G79" s="180">
        <v>0.66300000000000003</v>
      </c>
      <c r="H79" s="166" t="s">
        <v>1127</v>
      </c>
      <c r="I79" s="167" t="s">
        <v>1129</v>
      </c>
      <c r="J79" s="178" t="s">
        <v>1173</v>
      </c>
      <c r="K79" s="9" t="s">
        <v>1062</v>
      </c>
      <c r="L79" s="59"/>
    </row>
    <row r="80" spans="2:12" x14ac:dyDescent="0.25">
      <c r="B80" s="9"/>
      <c r="C80" s="9"/>
      <c r="D80" s="14" t="s">
        <v>897</v>
      </c>
      <c r="E80" s="9" t="s">
        <v>898</v>
      </c>
      <c r="F80" s="94">
        <v>0.70199999999999996</v>
      </c>
      <c r="G80" s="180">
        <v>0.70199999999999996</v>
      </c>
      <c r="H80" s="166" t="s">
        <v>1127</v>
      </c>
      <c r="I80" s="167" t="s">
        <v>1129</v>
      </c>
      <c r="J80" s="178" t="s">
        <v>1173</v>
      </c>
      <c r="K80" s="9" t="s">
        <v>1062</v>
      </c>
      <c r="L80" s="59"/>
    </row>
    <row r="81" spans="2:12" x14ac:dyDescent="0.25">
      <c r="B81" s="9"/>
      <c r="C81" s="9"/>
      <c r="D81" s="14" t="s">
        <v>899</v>
      </c>
      <c r="E81" s="9" t="s">
        <v>900</v>
      </c>
      <c r="F81" s="94">
        <v>0.55100000000000005</v>
      </c>
      <c r="G81" s="180">
        <v>0.55100000000000005</v>
      </c>
      <c r="H81" s="166" t="s">
        <v>1127</v>
      </c>
      <c r="I81" s="167" t="s">
        <v>1129</v>
      </c>
      <c r="J81" s="178" t="s">
        <v>1173</v>
      </c>
      <c r="K81" s="9" t="s">
        <v>1062</v>
      </c>
      <c r="L81" s="59"/>
    </row>
    <row r="82" spans="2:12" x14ac:dyDescent="0.25">
      <c r="B82" s="9"/>
      <c r="C82" s="9"/>
      <c r="D82" s="14" t="s">
        <v>901</v>
      </c>
      <c r="E82" s="9" t="s">
        <v>902</v>
      </c>
      <c r="F82" s="94">
        <v>0.50600000000000001</v>
      </c>
      <c r="G82" s="180">
        <v>0.50600000000000001</v>
      </c>
      <c r="H82" s="166" t="s">
        <v>1127</v>
      </c>
      <c r="I82" s="167" t="s">
        <v>1129</v>
      </c>
      <c r="J82" s="178" t="s">
        <v>1173</v>
      </c>
      <c r="K82" s="9" t="s">
        <v>1062</v>
      </c>
      <c r="L82" s="59"/>
    </row>
    <row r="83" spans="2:12" x14ac:dyDescent="0.25">
      <c r="B83" s="9"/>
      <c r="C83" s="9"/>
      <c r="D83" s="14" t="s">
        <v>903</v>
      </c>
      <c r="E83" s="9" t="s">
        <v>904</v>
      </c>
      <c r="F83" s="94">
        <v>0.53900000000000003</v>
      </c>
      <c r="G83" s="180">
        <v>0.53900000000000003</v>
      </c>
      <c r="H83" s="166" t="s">
        <v>1127</v>
      </c>
      <c r="I83" s="167" t="s">
        <v>1129</v>
      </c>
      <c r="J83" s="178" t="s">
        <v>1173</v>
      </c>
      <c r="K83" s="9" t="s">
        <v>1062</v>
      </c>
      <c r="L83" s="59"/>
    </row>
    <row r="84" spans="2:12" x14ac:dyDescent="0.25">
      <c r="B84" s="9"/>
      <c r="C84" s="9"/>
      <c r="D84" s="14" t="s">
        <v>905</v>
      </c>
      <c r="E84" s="9" t="s">
        <v>906</v>
      </c>
      <c r="F84" s="94">
        <v>0.54600000000000004</v>
      </c>
      <c r="G84" s="180">
        <v>0.54600000000000004</v>
      </c>
      <c r="H84" s="166" t="s">
        <v>1127</v>
      </c>
      <c r="I84" s="167" t="s">
        <v>1129</v>
      </c>
      <c r="J84" s="178" t="s">
        <v>1173</v>
      </c>
      <c r="K84" s="9" t="s">
        <v>1062</v>
      </c>
      <c r="L84" s="59"/>
    </row>
    <row r="85" spans="2:12" x14ac:dyDescent="0.25">
      <c r="B85" s="9"/>
      <c r="C85" s="9"/>
      <c r="D85" s="14" t="s">
        <v>907</v>
      </c>
      <c r="E85" s="9" t="s">
        <v>908</v>
      </c>
      <c r="F85" s="94">
        <v>0.497</v>
      </c>
      <c r="G85" s="180">
        <v>0.497</v>
      </c>
      <c r="H85" s="166" t="s">
        <v>1127</v>
      </c>
      <c r="I85" s="167" t="s">
        <v>1129</v>
      </c>
      <c r="J85" s="178" t="s">
        <v>1173</v>
      </c>
      <c r="K85" s="9" t="s">
        <v>1062</v>
      </c>
      <c r="L85" s="59"/>
    </row>
    <row r="86" spans="2:12" x14ac:dyDescent="0.25">
      <c r="B86" s="9"/>
      <c r="C86" s="9"/>
      <c r="D86" s="14" t="s">
        <v>909</v>
      </c>
      <c r="E86" s="9" t="s">
        <v>910</v>
      </c>
      <c r="F86" s="94">
        <v>0.501</v>
      </c>
      <c r="G86" s="180">
        <v>0.501</v>
      </c>
      <c r="H86" s="166" t="s">
        <v>1127</v>
      </c>
      <c r="I86" s="167" t="s">
        <v>1129</v>
      </c>
      <c r="J86" s="178" t="s">
        <v>1173</v>
      </c>
      <c r="K86" s="9" t="s">
        <v>1062</v>
      </c>
      <c r="L86" s="59"/>
    </row>
    <row r="87" spans="2:12" x14ac:dyDescent="0.25">
      <c r="B87" s="9"/>
      <c r="C87" s="9"/>
      <c r="D87" s="14" t="s">
        <v>911</v>
      </c>
      <c r="E87" s="9" t="s">
        <v>912</v>
      </c>
      <c r="F87" s="94">
        <v>0.61099999999999999</v>
      </c>
      <c r="G87" s="180">
        <v>0.61099999999999999</v>
      </c>
      <c r="H87" s="166" t="s">
        <v>1127</v>
      </c>
      <c r="I87" s="167" t="s">
        <v>1129</v>
      </c>
      <c r="J87" s="178" t="s">
        <v>1173</v>
      </c>
      <c r="K87" s="9" t="s">
        <v>1062</v>
      </c>
      <c r="L87" s="59"/>
    </row>
    <row r="88" spans="2:12" x14ac:dyDescent="0.25">
      <c r="B88" s="9"/>
      <c r="C88" s="9"/>
      <c r="D88" s="14" t="s">
        <v>913</v>
      </c>
      <c r="E88" s="9" t="s">
        <v>914</v>
      </c>
      <c r="F88" s="94">
        <v>0.624</v>
      </c>
      <c r="G88" s="180">
        <v>0.624</v>
      </c>
      <c r="H88" s="166" t="s">
        <v>1127</v>
      </c>
      <c r="I88" s="167" t="s">
        <v>1129</v>
      </c>
      <c r="J88" s="178" t="s">
        <v>1173</v>
      </c>
      <c r="K88" s="9" t="s">
        <v>1062</v>
      </c>
      <c r="L88" s="59"/>
    </row>
    <row r="89" spans="2:12" x14ac:dyDescent="0.25">
      <c r="B89" s="9"/>
      <c r="C89" s="9"/>
      <c r="D89" s="14" t="s">
        <v>915</v>
      </c>
      <c r="E89" s="9" t="s">
        <v>914</v>
      </c>
      <c r="F89" s="94">
        <v>0.624</v>
      </c>
      <c r="G89" s="180">
        <v>0.624</v>
      </c>
      <c r="H89" s="166" t="s">
        <v>1127</v>
      </c>
      <c r="I89" s="167" t="s">
        <v>1129</v>
      </c>
      <c r="J89" s="178" t="s">
        <v>1173</v>
      </c>
      <c r="K89" s="9" t="s">
        <v>1062</v>
      </c>
      <c r="L89" s="59"/>
    </row>
    <row r="90" spans="2:12" x14ac:dyDescent="0.25">
      <c r="B90" s="9"/>
      <c r="C90" s="9"/>
      <c r="D90" s="14" t="s">
        <v>916</v>
      </c>
      <c r="E90" s="9" t="s">
        <v>917</v>
      </c>
      <c r="F90" s="94">
        <v>0.68300000000000005</v>
      </c>
      <c r="G90" s="180">
        <v>0.68300000000000005</v>
      </c>
      <c r="H90" s="166" t="s">
        <v>1127</v>
      </c>
      <c r="I90" s="167" t="s">
        <v>1129</v>
      </c>
      <c r="J90" s="178" t="s">
        <v>1173</v>
      </c>
      <c r="K90" s="9" t="s">
        <v>1062</v>
      </c>
      <c r="L90" s="59"/>
    </row>
    <row r="91" spans="2:12" x14ac:dyDescent="0.25">
      <c r="B91" s="9"/>
      <c r="C91" s="9"/>
      <c r="D91" s="14" t="s">
        <v>918</v>
      </c>
      <c r="E91" s="9" t="s">
        <v>919</v>
      </c>
      <c r="F91" s="94">
        <v>0.61499999999999999</v>
      </c>
      <c r="G91" s="180">
        <v>0.61499999999999999</v>
      </c>
      <c r="H91" s="166" t="s">
        <v>1127</v>
      </c>
      <c r="I91" s="167" t="s">
        <v>1129</v>
      </c>
      <c r="J91" s="178" t="s">
        <v>1173</v>
      </c>
      <c r="K91" s="9" t="s">
        <v>1062</v>
      </c>
      <c r="L91" s="59"/>
    </row>
    <row r="92" spans="2:12" x14ac:dyDescent="0.25">
      <c r="B92" s="9"/>
      <c r="C92" s="9"/>
      <c r="D92" s="14" t="s">
        <v>920</v>
      </c>
      <c r="E92" s="9" t="s">
        <v>921</v>
      </c>
      <c r="F92" s="94">
        <v>0.47699999999999998</v>
      </c>
      <c r="G92" s="180">
        <v>0.47699999999999998</v>
      </c>
      <c r="H92" s="166" t="s">
        <v>1127</v>
      </c>
      <c r="I92" s="167" t="s">
        <v>1129</v>
      </c>
      <c r="J92" s="178" t="s">
        <v>1173</v>
      </c>
      <c r="K92" s="9" t="s">
        <v>1062</v>
      </c>
      <c r="L92" s="59"/>
    </row>
    <row r="93" spans="2:12" x14ac:dyDescent="0.25">
      <c r="B93" s="9"/>
      <c r="C93" s="9"/>
      <c r="D93" s="108" t="s">
        <v>922</v>
      </c>
      <c r="E93" s="9" t="s">
        <v>923</v>
      </c>
      <c r="F93" s="94">
        <v>0.41699999999999998</v>
      </c>
      <c r="G93" s="180">
        <v>0.41699999999999998</v>
      </c>
      <c r="H93" s="166" t="s">
        <v>1127</v>
      </c>
      <c r="I93" s="167" t="s">
        <v>1129</v>
      </c>
      <c r="J93" s="178" t="s">
        <v>1173</v>
      </c>
      <c r="K93" s="9" t="s">
        <v>1062</v>
      </c>
      <c r="L93" s="59"/>
    </row>
    <row r="94" spans="2:12" x14ac:dyDescent="0.25">
      <c r="B94" s="9"/>
      <c r="C94" s="9"/>
      <c r="D94" s="108" t="s">
        <v>924</v>
      </c>
      <c r="E94" s="9" t="s">
        <v>925</v>
      </c>
      <c r="F94" s="94">
        <v>0.32300000000000001</v>
      </c>
      <c r="G94" s="180">
        <v>0.32300000000000001</v>
      </c>
      <c r="H94" s="166" t="s">
        <v>1127</v>
      </c>
      <c r="I94" s="167" t="s">
        <v>1129</v>
      </c>
      <c r="J94" s="178" t="s">
        <v>1173</v>
      </c>
      <c r="K94" s="9" t="s">
        <v>1062</v>
      </c>
      <c r="L94" s="59"/>
    </row>
    <row r="95" spans="2:12" x14ac:dyDescent="0.25">
      <c r="B95" s="9"/>
      <c r="C95" s="9"/>
      <c r="D95" s="108" t="s">
        <v>926</v>
      </c>
      <c r="E95" s="9" t="s">
        <v>929</v>
      </c>
      <c r="F95" s="94">
        <v>0.34200000000000003</v>
      </c>
      <c r="G95" s="180">
        <v>0.34200000000000003</v>
      </c>
      <c r="H95" s="166" t="s">
        <v>1127</v>
      </c>
      <c r="I95" s="167" t="s">
        <v>1129</v>
      </c>
      <c r="J95" s="178" t="s">
        <v>1173</v>
      </c>
      <c r="K95" s="9" t="s">
        <v>1062</v>
      </c>
      <c r="L95" s="59"/>
    </row>
    <row r="96" spans="2:12" x14ac:dyDescent="0.25">
      <c r="B96" s="9"/>
      <c r="C96" s="9"/>
      <c r="D96" s="108" t="s">
        <v>927</v>
      </c>
      <c r="E96" s="9" t="s">
        <v>986</v>
      </c>
      <c r="F96" s="94">
        <v>9.2999999999999999E-2</v>
      </c>
      <c r="G96" s="180">
        <v>9.2999999999999999E-2</v>
      </c>
      <c r="H96" s="166" t="s">
        <v>1127</v>
      </c>
      <c r="I96" s="167" t="s">
        <v>1129</v>
      </c>
      <c r="J96" s="178" t="s">
        <v>1173</v>
      </c>
      <c r="K96" s="9" t="s">
        <v>1062</v>
      </c>
      <c r="L96" s="59"/>
    </row>
    <row r="97" spans="2:12" x14ac:dyDescent="0.25">
      <c r="B97" s="9"/>
      <c r="C97" s="9"/>
      <c r="D97" s="108" t="s">
        <v>928</v>
      </c>
      <c r="E97" s="9" t="s">
        <v>987</v>
      </c>
      <c r="F97" s="110">
        <v>5.2999999999999999E-2</v>
      </c>
      <c r="G97" s="180">
        <v>5.2999999999999999E-2</v>
      </c>
      <c r="H97" s="166" t="s">
        <v>1127</v>
      </c>
      <c r="I97" s="167" t="s">
        <v>1129</v>
      </c>
      <c r="J97" s="178" t="s">
        <v>1173</v>
      </c>
      <c r="K97" s="9" t="s">
        <v>1062</v>
      </c>
      <c r="L97" s="59"/>
    </row>
    <row r="98" spans="2:12" x14ac:dyDescent="0.25">
      <c r="B98" s="9"/>
      <c r="C98" s="9"/>
      <c r="D98" s="108" t="s">
        <v>1031</v>
      </c>
      <c r="E98" s="9" t="s">
        <v>1032</v>
      </c>
      <c r="F98" s="112">
        <v>7.4999999999999997E-2</v>
      </c>
      <c r="G98" s="180">
        <v>7.4999999999999997E-2</v>
      </c>
      <c r="H98" s="166" t="s">
        <v>1127</v>
      </c>
      <c r="I98" s="167" t="s">
        <v>1129</v>
      </c>
      <c r="J98" s="178" t="s">
        <v>1173</v>
      </c>
      <c r="K98" s="9" t="s">
        <v>1062</v>
      </c>
      <c r="L98" s="59"/>
    </row>
    <row r="99" spans="2:12" x14ac:dyDescent="0.25">
      <c r="B99" s="9"/>
      <c r="C99" s="9"/>
      <c r="D99" s="14" t="s">
        <v>165</v>
      </c>
      <c r="E99" s="9"/>
      <c r="F99" s="52">
        <v>1.7569999999999999</v>
      </c>
      <c r="G99" s="52">
        <v>1.7569999999999999</v>
      </c>
      <c r="H99" s="166" t="s">
        <v>1127</v>
      </c>
      <c r="I99" s="167" t="s">
        <v>1129</v>
      </c>
      <c r="J99" s="178" t="s">
        <v>1173</v>
      </c>
      <c r="K99" s="9" t="s">
        <v>1062</v>
      </c>
      <c r="L99" s="59"/>
    </row>
    <row r="100" spans="2:12" x14ac:dyDescent="0.25">
      <c r="B100" s="9"/>
      <c r="C100" s="9"/>
      <c r="D100" s="9"/>
      <c r="E100" s="112" t="s">
        <v>93</v>
      </c>
      <c r="F100" s="44">
        <f>SUM(F72:F99)</f>
        <v>16.193000000000001</v>
      </c>
      <c r="G100" s="44">
        <f>SUM(G72:G99)</f>
        <v>16.193000000000001</v>
      </c>
      <c r="H100" s="9"/>
      <c r="I100" s="9"/>
      <c r="J100" s="9"/>
      <c r="K100" s="9"/>
      <c r="L100" s="70"/>
    </row>
    <row r="101" spans="2:12" x14ac:dyDescent="0.25">
      <c r="B101" s="12"/>
      <c r="C101" s="12"/>
      <c r="D101" s="114"/>
      <c r="E101" s="114"/>
      <c r="F101" s="116"/>
      <c r="G101" s="116"/>
      <c r="H101" s="12"/>
      <c r="I101" s="12"/>
      <c r="J101" s="12"/>
      <c r="K101" s="12"/>
      <c r="L101" s="12"/>
    </row>
    <row r="102" spans="2:12" x14ac:dyDescent="0.25">
      <c r="B102" s="133" t="s">
        <v>33</v>
      </c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</row>
    <row r="103" spans="2:12" x14ac:dyDescent="0.25">
      <c r="B103" s="125"/>
      <c r="C103" s="125"/>
      <c r="D103" s="125"/>
      <c r="E103" s="125"/>
      <c r="F103" s="125"/>
      <c r="G103" s="133"/>
      <c r="H103" s="125"/>
      <c r="I103" s="125"/>
      <c r="J103" s="125"/>
      <c r="K103" s="125"/>
      <c r="L103" s="125"/>
    </row>
    <row r="104" spans="2:12" ht="15.75" thickBot="1" x14ac:dyDescent="0.3">
      <c r="B104" s="111"/>
      <c r="C104" s="111"/>
      <c r="D104" s="111"/>
      <c r="E104" s="111"/>
      <c r="F104" s="111"/>
      <c r="G104" s="133"/>
      <c r="H104" s="111"/>
      <c r="I104" s="111"/>
      <c r="J104" s="111"/>
      <c r="K104" s="111"/>
      <c r="L104" s="111"/>
    </row>
    <row r="105" spans="2:12" ht="19.5" thickBot="1" x14ac:dyDescent="0.3">
      <c r="B105" s="188" t="s">
        <v>21</v>
      </c>
      <c r="C105" s="189"/>
      <c r="D105" s="189"/>
      <c r="E105" s="189"/>
      <c r="F105" s="189"/>
      <c r="G105" s="189"/>
      <c r="H105" s="189"/>
      <c r="I105" s="189"/>
      <c r="J105" s="189"/>
      <c r="K105" s="189"/>
      <c r="L105" s="190"/>
    </row>
    <row r="106" spans="2:12" x14ac:dyDescent="0.25">
      <c r="B106" s="191" t="s">
        <v>22</v>
      </c>
      <c r="C106" s="192"/>
      <c r="D106" s="192"/>
      <c r="E106" s="192"/>
      <c r="F106" s="192"/>
      <c r="G106" s="192"/>
      <c r="H106" s="192"/>
      <c r="I106" s="192" t="s">
        <v>1123</v>
      </c>
      <c r="J106" s="192"/>
      <c r="K106" s="192"/>
      <c r="L106" s="193"/>
    </row>
    <row r="107" spans="2:12" x14ac:dyDescent="0.25">
      <c r="B107" s="194"/>
      <c r="C107" s="195"/>
      <c r="D107" s="195"/>
      <c r="E107" s="195"/>
      <c r="F107" s="195"/>
      <c r="G107" s="195"/>
      <c r="H107" s="195"/>
      <c r="I107" s="195"/>
      <c r="J107" s="195"/>
      <c r="K107" s="195"/>
      <c r="L107" s="196"/>
    </row>
    <row r="108" spans="2:12" ht="15.75" thickBot="1" x14ac:dyDescent="0.3">
      <c r="B108" s="197" t="s">
        <v>27</v>
      </c>
      <c r="C108" s="198"/>
      <c r="D108" s="198"/>
      <c r="E108" s="198" t="s">
        <v>103</v>
      </c>
      <c r="F108" s="198"/>
      <c r="G108" s="198"/>
      <c r="H108" s="198"/>
      <c r="I108" s="198"/>
      <c r="J108" s="198" t="s">
        <v>104</v>
      </c>
      <c r="K108" s="198"/>
      <c r="L108" s="199"/>
    </row>
    <row r="109" spans="2:12" ht="30" customHeight="1" thickBot="1" x14ac:dyDescent="0.3">
      <c r="B109" s="19" t="s">
        <v>14</v>
      </c>
      <c r="C109" s="20" t="s">
        <v>15</v>
      </c>
      <c r="D109" s="20" t="s">
        <v>66</v>
      </c>
      <c r="E109" s="20" t="s">
        <v>67</v>
      </c>
      <c r="F109" s="141" t="s">
        <v>1115</v>
      </c>
      <c r="G109" s="141" t="s">
        <v>1116</v>
      </c>
      <c r="H109" s="20" t="s">
        <v>16</v>
      </c>
      <c r="I109" s="20" t="s">
        <v>17</v>
      </c>
      <c r="J109" s="20" t="s">
        <v>422</v>
      </c>
      <c r="K109" s="20" t="s">
        <v>19</v>
      </c>
      <c r="L109" s="21" t="s">
        <v>20</v>
      </c>
    </row>
    <row r="110" spans="2:12" x14ac:dyDescent="0.25">
      <c r="B110" s="10"/>
      <c r="C110" s="10"/>
      <c r="D110" s="73" t="s">
        <v>485</v>
      </c>
      <c r="E110" s="10"/>
      <c r="F110" s="10"/>
      <c r="G110" s="10"/>
      <c r="H110" s="10"/>
      <c r="I110" s="10"/>
      <c r="J110" s="10"/>
      <c r="K110" s="10"/>
      <c r="L110" s="10"/>
    </row>
    <row r="111" spans="2:12" x14ac:dyDescent="0.25">
      <c r="B111" s="10"/>
      <c r="C111" s="10"/>
      <c r="D111" s="73" t="s">
        <v>1038</v>
      </c>
      <c r="E111" s="10"/>
      <c r="F111" s="10"/>
      <c r="G111" s="10"/>
      <c r="H111" s="10"/>
      <c r="I111" s="10"/>
      <c r="J111" s="10"/>
      <c r="K111" s="10"/>
      <c r="L111" s="10"/>
    </row>
    <row r="112" spans="2:12" x14ac:dyDescent="0.25">
      <c r="B112" s="10"/>
      <c r="C112" s="10"/>
      <c r="D112" s="113" t="s">
        <v>1085</v>
      </c>
      <c r="E112" s="10" t="s">
        <v>1036</v>
      </c>
      <c r="F112" s="18">
        <v>0.97499999999999998</v>
      </c>
      <c r="G112" s="18">
        <v>0.97499999999999998</v>
      </c>
      <c r="H112" s="166" t="s">
        <v>1127</v>
      </c>
      <c r="I112" s="167" t="s">
        <v>1129</v>
      </c>
      <c r="J112" s="178" t="s">
        <v>1173</v>
      </c>
      <c r="K112" s="9" t="s">
        <v>1062</v>
      </c>
      <c r="L112" s="10"/>
    </row>
    <row r="113" spans="2:12" x14ac:dyDescent="0.25">
      <c r="B113" s="10"/>
      <c r="C113" s="10"/>
      <c r="D113" s="108" t="s">
        <v>40</v>
      </c>
      <c r="E113" s="10" t="s">
        <v>1037</v>
      </c>
      <c r="F113" s="18">
        <v>0.30099999999999999</v>
      </c>
      <c r="G113" s="18">
        <v>0.30099999999999999</v>
      </c>
      <c r="H113" s="166" t="s">
        <v>1127</v>
      </c>
      <c r="I113" s="167" t="s">
        <v>1129</v>
      </c>
      <c r="J113" s="178" t="s">
        <v>1173</v>
      </c>
      <c r="K113" s="9" t="s">
        <v>1062</v>
      </c>
      <c r="L113" s="10"/>
    </row>
    <row r="114" spans="2:12" x14ac:dyDescent="0.25">
      <c r="B114" s="10"/>
      <c r="C114" s="10"/>
      <c r="D114" s="15" t="s">
        <v>877</v>
      </c>
      <c r="E114" s="10" t="s">
        <v>1039</v>
      </c>
      <c r="F114" s="18">
        <v>1.365</v>
      </c>
      <c r="G114" s="18">
        <v>1.365</v>
      </c>
      <c r="H114" s="166" t="s">
        <v>1127</v>
      </c>
      <c r="I114" s="167" t="s">
        <v>1129</v>
      </c>
      <c r="J114" s="178" t="s">
        <v>1173</v>
      </c>
      <c r="K114" s="9" t="s">
        <v>1062</v>
      </c>
      <c r="L114" s="10"/>
    </row>
    <row r="115" spans="2:12" x14ac:dyDescent="0.25">
      <c r="B115" s="10"/>
      <c r="C115" s="10"/>
      <c r="D115" s="15" t="s">
        <v>1042</v>
      </c>
      <c r="E115" s="10" t="s">
        <v>1041</v>
      </c>
      <c r="F115" s="18">
        <v>1.9350000000000001</v>
      </c>
      <c r="G115" s="18">
        <v>1.9350000000000001</v>
      </c>
      <c r="H115" s="166" t="s">
        <v>1127</v>
      </c>
      <c r="I115" s="167" t="s">
        <v>1129</v>
      </c>
      <c r="J115" s="178" t="s">
        <v>1173</v>
      </c>
      <c r="K115" s="9" t="s">
        <v>1062</v>
      </c>
      <c r="L115" s="10"/>
    </row>
    <row r="116" spans="2:12" x14ac:dyDescent="0.25">
      <c r="B116" s="10"/>
      <c r="C116" s="10"/>
      <c r="D116" s="15" t="s">
        <v>1043</v>
      </c>
      <c r="E116" s="10" t="s">
        <v>1044</v>
      </c>
      <c r="F116" s="18">
        <v>7.9000000000000001E-2</v>
      </c>
      <c r="G116" s="18">
        <v>7.9000000000000001E-2</v>
      </c>
      <c r="H116" s="166" t="s">
        <v>1127</v>
      </c>
      <c r="I116" s="167" t="s">
        <v>1129</v>
      </c>
      <c r="J116" s="178" t="s">
        <v>1173</v>
      </c>
      <c r="K116" s="9" t="s">
        <v>1062</v>
      </c>
      <c r="L116" s="10"/>
    </row>
    <row r="117" spans="2:12" x14ac:dyDescent="0.25">
      <c r="B117" s="10"/>
      <c r="C117" s="10"/>
      <c r="D117" s="15" t="s">
        <v>47</v>
      </c>
      <c r="E117" s="10" t="s">
        <v>930</v>
      </c>
      <c r="F117" s="18">
        <v>0.70299999999999996</v>
      </c>
      <c r="G117" s="18">
        <v>0.70299999999999996</v>
      </c>
      <c r="H117" s="166" t="s">
        <v>1127</v>
      </c>
      <c r="I117" s="167" t="s">
        <v>1129</v>
      </c>
      <c r="J117" s="178" t="s">
        <v>1173</v>
      </c>
      <c r="K117" s="9" t="s">
        <v>1062</v>
      </c>
      <c r="L117" s="10"/>
    </row>
    <row r="118" spans="2:12" x14ac:dyDescent="0.25">
      <c r="B118" s="9"/>
      <c r="C118" s="9"/>
      <c r="D118" s="14" t="s">
        <v>48</v>
      </c>
      <c r="E118" s="9" t="s">
        <v>931</v>
      </c>
      <c r="F118" s="94">
        <v>0.61199999999999999</v>
      </c>
      <c r="G118" s="140">
        <v>0.61199999999999999</v>
      </c>
      <c r="H118" s="166" t="s">
        <v>1127</v>
      </c>
      <c r="I118" s="167" t="s">
        <v>1129</v>
      </c>
      <c r="J118" s="178" t="s">
        <v>1173</v>
      </c>
      <c r="K118" s="9" t="s">
        <v>1062</v>
      </c>
      <c r="L118" s="9"/>
    </row>
    <row r="119" spans="2:12" x14ac:dyDescent="0.25">
      <c r="B119" s="9"/>
      <c r="C119" s="9"/>
      <c r="D119" s="108" t="s">
        <v>946</v>
      </c>
      <c r="E119" s="9" t="s">
        <v>949</v>
      </c>
      <c r="F119" s="94">
        <v>0.23599999999999999</v>
      </c>
      <c r="G119" s="140">
        <v>0.23599999999999999</v>
      </c>
      <c r="H119" s="166" t="s">
        <v>1127</v>
      </c>
      <c r="I119" s="167" t="s">
        <v>1129</v>
      </c>
      <c r="J119" s="178" t="s">
        <v>1173</v>
      </c>
      <c r="K119" s="9" t="s">
        <v>1062</v>
      </c>
      <c r="L119" s="9"/>
    </row>
    <row r="120" spans="2:12" x14ac:dyDescent="0.25">
      <c r="B120" s="9"/>
      <c r="C120" s="9"/>
      <c r="D120" s="108" t="s">
        <v>947</v>
      </c>
      <c r="E120" s="9" t="s">
        <v>948</v>
      </c>
      <c r="F120" s="94">
        <v>0.159</v>
      </c>
      <c r="G120" s="140">
        <v>0.159</v>
      </c>
      <c r="H120" s="166" t="s">
        <v>1127</v>
      </c>
      <c r="I120" s="167" t="s">
        <v>1129</v>
      </c>
      <c r="J120" s="178" t="s">
        <v>1173</v>
      </c>
      <c r="K120" s="9" t="s">
        <v>1062</v>
      </c>
      <c r="L120" s="9"/>
    </row>
    <row r="121" spans="2:12" x14ac:dyDescent="0.25">
      <c r="B121" s="9"/>
      <c r="C121" s="9"/>
      <c r="D121" s="14" t="s">
        <v>954</v>
      </c>
      <c r="E121" s="9" t="s">
        <v>955</v>
      </c>
      <c r="F121" s="94">
        <v>0.97899999999999998</v>
      </c>
      <c r="G121" s="140">
        <v>0.97899999999999998</v>
      </c>
      <c r="H121" s="166" t="s">
        <v>1127</v>
      </c>
      <c r="I121" s="167" t="s">
        <v>1129</v>
      </c>
      <c r="J121" s="178" t="s">
        <v>1173</v>
      </c>
      <c r="K121" s="9" t="s">
        <v>1062</v>
      </c>
      <c r="L121" s="9"/>
    </row>
    <row r="122" spans="2:12" x14ac:dyDescent="0.25">
      <c r="B122" s="9"/>
      <c r="C122" s="9"/>
      <c r="D122" s="14" t="s">
        <v>957</v>
      </c>
      <c r="E122" s="9" t="s">
        <v>956</v>
      </c>
      <c r="F122" s="94">
        <v>1.137</v>
      </c>
      <c r="G122" s="140">
        <v>1.137</v>
      </c>
      <c r="H122" s="166" t="s">
        <v>1127</v>
      </c>
      <c r="I122" s="167" t="s">
        <v>1129</v>
      </c>
      <c r="J122" s="178" t="s">
        <v>1173</v>
      </c>
      <c r="K122" s="9" t="s">
        <v>1062</v>
      </c>
      <c r="L122" s="9"/>
    </row>
    <row r="123" spans="2:12" x14ac:dyDescent="0.25">
      <c r="B123" s="9"/>
      <c r="C123" s="9"/>
      <c r="D123" s="14" t="s">
        <v>958</v>
      </c>
      <c r="E123" s="9" t="s">
        <v>959</v>
      </c>
      <c r="F123" s="52">
        <v>1.401</v>
      </c>
      <c r="G123" s="52">
        <v>1.401</v>
      </c>
      <c r="H123" s="166" t="s">
        <v>1127</v>
      </c>
      <c r="I123" s="167" t="s">
        <v>1129</v>
      </c>
      <c r="J123" s="178" t="s">
        <v>1173</v>
      </c>
      <c r="K123" s="9" t="s">
        <v>1062</v>
      </c>
      <c r="L123" s="9"/>
    </row>
    <row r="124" spans="2:12" x14ac:dyDescent="0.25">
      <c r="B124" s="9"/>
      <c r="C124" s="9"/>
      <c r="D124" s="14" t="s">
        <v>1034</v>
      </c>
      <c r="E124" s="9" t="s">
        <v>1033</v>
      </c>
      <c r="F124" s="52">
        <v>1.9019999999999999</v>
      </c>
      <c r="G124" s="52">
        <v>1.9019999999999999</v>
      </c>
      <c r="H124" s="166" t="s">
        <v>1127</v>
      </c>
      <c r="I124" s="167" t="s">
        <v>1129</v>
      </c>
      <c r="J124" s="178" t="s">
        <v>1173</v>
      </c>
      <c r="K124" s="9" t="s">
        <v>1062</v>
      </c>
      <c r="L124" s="9"/>
    </row>
    <row r="125" spans="2:12" x14ac:dyDescent="0.25">
      <c r="B125" s="9"/>
      <c r="C125" s="9"/>
      <c r="D125" s="14" t="s">
        <v>1035</v>
      </c>
      <c r="E125" s="9" t="s">
        <v>1033</v>
      </c>
      <c r="F125" s="52">
        <v>1.9279999999999999</v>
      </c>
      <c r="G125" s="52">
        <v>1.9279999999999999</v>
      </c>
      <c r="H125" s="166" t="s">
        <v>1127</v>
      </c>
      <c r="I125" s="167" t="s">
        <v>1129</v>
      </c>
      <c r="J125" s="178" t="s">
        <v>1173</v>
      </c>
      <c r="K125" s="9" t="s">
        <v>1062</v>
      </c>
      <c r="L125" s="9"/>
    </row>
    <row r="126" spans="2:12" x14ac:dyDescent="0.25">
      <c r="B126" s="9"/>
      <c r="C126" s="9"/>
      <c r="D126" s="14" t="s">
        <v>952</v>
      </c>
      <c r="E126" s="9" t="s">
        <v>953</v>
      </c>
      <c r="F126" s="94">
        <v>0.29199999999999998</v>
      </c>
      <c r="G126" s="140">
        <v>0.29199999999999998</v>
      </c>
      <c r="H126" s="166" t="s">
        <v>1127</v>
      </c>
      <c r="I126" s="167" t="s">
        <v>1129</v>
      </c>
      <c r="J126" s="178" t="s">
        <v>1173</v>
      </c>
      <c r="K126" s="9" t="s">
        <v>1062</v>
      </c>
      <c r="L126" s="9"/>
    </row>
    <row r="127" spans="2:12" x14ac:dyDescent="0.25">
      <c r="B127" s="9"/>
      <c r="C127" s="9"/>
      <c r="D127" s="15" t="s">
        <v>1083</v>
      </c>
      <c r="E127" s="9" t="s">
        <v>1040</v>
      </c>
      <c r="F127" s="112">
        <v>2.6230000000000002</v>
      </c>
      <c r="G127" s="140">
        <v>2.6230000000000002</v>
      </c>
      <c r="H127" s="166" t="s">
        <v>1127</v>
      </c>
      <c r="I127" s="167" t="s">
        <v>1129</v>
      </c>
      <c r="J127" s="178" t="s">
        <v>1173</v>
      </c>
      <c r="K127" s="9" t="s">
        <v>1062</v>
      </c>
      <c r="L127" s="9"/>
    </row>
    <row r="128" spans="2:12" x14ac:dyDescent="0.25">
      <c r="B128" s="9"/>
      <c r="C128" s="9"/>
      <c r="D128" s="14" t="s">
        <v>1000</v>
      </c>
      <c r="E128" s="9" t="s">
        <v>1001</v>
      </c>
      <c r="F128" s="52">
        <v>1.1499999999999999</v>
      </c>
      <c r="G128" s="52">
        <v>1.1499999999999999</v>
      </c>
      <c r="H128" s="166" t="s">
        <v>1127</v>
      </c>
      <c r="I128" s="167" t="s">
        <v>1129</v>
      </c>
      <c r="J128" s="178" t="s">
        <v>1173</v>
      </c>
      <c r="K128" s="9" t="s">
        <v>1062</v>
      </c>
      <c r="L128" s="9"/>
    </row>
    <row r="129" spans="2:12" x14ac:dyDescent="0.25">
      <c r="B129" s="9"/>
      <c r="C129" s="9"/>
      <c r="D129" s="14" t="s">
        <v>1002</v>
      </c>
      <c r="E129" s="9" t="s">
        <v>1003</v>
      </c>
      <c r="F129" s="52">
        <v>0.75</v>
      </c>
      <c r="G129" s="52">
        <v>0.75</v>
      </c>
      <c r="H129" s="166" t="s">
        <v>1127</v>
      </c>
      <c r="I129" s="167" t="s">
        <v>1129</v>
      </c>
      <c r="J129" s="178" t="s">
        <v>1173</v>
      </c>
      <c r="K129" s="9" t="s">
        <v>1062</v>
      </c>
      <c r="L129" s="9"/>
    </row>
    <row r="130" spans="2:12" x14ac:dyDescent="0.25">
      <c r="B130" s="9"/>
      <c r="C130" s="9"/>
      <c r="D130" s="14" t="s">
        <v>165</v>
      </c>
      <c r="E130" s="9"/>
      <c r="F130" s="112">
        <v>3.4780000000000002</v>
      </c>
      <c r="G130" s="140">
        <v>3.4780000000000002</v>
      </c>
      <c r="H130" s="166" t="s">
        <v>1127</v>
      </c>
      <c r="I130" s="167" t="s">
        <v>1129</v>
      </c>
      <c r="J130" s="178" t="s">
        <v>1173</v>
      </c>
      <c r="K130" s="9" t="s">
        <v>1062</v>
      </c>
      <c r="L130" s="9"/>
    </row>
    <row r="131" spans="2:12" x14ac:dyDescent="0.25">
      <c r="B131" s="9"/>
      <c r="C131" s="9"/>
      <c r="D131" s="9"/>
      <c r="E131" s="94" t="s">
        <v>93</v>
      </c>
      <c r="F131" s="44">
        <f>SUM(F112:F130)</f>
        <v>22.004999999999999</v>
      </c>
      <c r="G131" s="44">
        <f>SUM(G112:G130)</f>
        <v>22.004999999999999</v>
      </c>
      <c r="H131" s="9"/>
      <c r="I131" s="9"/>
      <c r="J131" s="9"/>
      <c r="K131" s="9"/>
      <c r="L131" s="9"/>
    </row>
    <row r="132" spans="2:12" x14ac:dyDescent="0.25">
      <c r="B132" s="9"/>
      <c r="C132" s="9"/>
      <c r="D132" s="35" t="s">
        <v>1045</v>
      </c>
      <c r="E132" s="9" t="s">
        <v>1046</v>
      </c>
      <c r="F132" s="54">
        <v>11.11</v>
      </c>
      <c r="G132" s="54">
        <v>11.11</v>
      </c>
      <c r="H132" s="166" t="s">
        <v>1127</v>
      </c>
      <c r="I132" s="167" t="s">
        <v>1129</v>
      </c>
      <c r="J132" s="178" t="s">
        <v>1173</v>
      </c>
      <c r="K132" s="9" t="s">
        <v>1062</v>
      </c>
      <c r="L132" s="126" t="s">
        <v>1145</v>
      </c>
    </row>
    <row r="133" spans="2:12" x14ac:dyDescent="0.25">
      <c r="B133" s="9"/>
      <c r="C133" s="9"/>
      <c r="D133" s="73" t="s">
        <v>1047</v>
      </c>
      <c r="E133" s="9"/>
      <c r="F133" s="9"/>
      <c r="G133" s="9"/>
      <c r="H133" s="9"/>
      <c r="I133" s="9"/>
      <c r="J133" s="9"/>
      <c r="K133" s="9"/>
      <c r="L133" s="9"/>
    </row>
    <row r="134" spans="2:12" x14ac:dyDescent="0.25">
      <c r="B134" s="9"/>
      <c r="C134" s="9"/>
      <c r="D134" s="14" t="s">
        <v>1086</v>
      </c>
      <c r="E134" s="9" t="s">
        <v>1049</v>
      </c>
      <c r="F134" s="112">
        <v>1.2270000000000001</v>
      </c>
      <c r="G134" s="140">
        <v>1.2270000000000001</v>
      </c>
      <c r="H134" s="166" t="s">
        <v>1127</v>
      </c>
      <c r="I134" s="167" t="s">
        <v>1129</v>
      </c>
      <c r="J134" s="178" t="s">
        <v>1173</v>
      </c>
      <c r="K134" s="9" t="s">
        <v>1062</v>
      </c>
      <c r="L134" s="9"/>
    </row>
    <row r="135" spans="2:12" x14ac:dyDescent="0.25">
      <c r="B135" s="9"/>
      <c r="C135" s="9"/>
      <c r="D135" s="15" t="s">
        <v>1051</v>
      </c>
      <c r="E135" s="9" t="s">
        <v>1052</v>
      </c>
      <c r="F135" s="112">
        <v>0.92900000000000005</v>
      </c>
      <c r="G135" s="140">
        <v>0.92900000000000005</v>
      </c>
      <c r="H135" s="166" t="s">
        <v>1127</v>
      </c>
      <c r="I135" s="167" t="s">
        <v>1129</v>
      </c>
      <c r="J135" s="178" t="s">
        <v>1173</v>
      </c>
      <c r="K135" s="9" t="s">
        <v>1062</v>
      </c>
      <c r="L135" s="9"/>
    </row>
    <row r="136" spans="2:12" x14ac:dyDescent="0.25">
      <c r="B136" s="9"/>
      <c r="C136" s="9"/>
      <c r="D136" s="15" t="s">
        <v>529</v>
      </c>
      <c r="E136" s="9" t="s">
        <v>1053</v>
      </c>
      <c r="F136" s="112">
        <v>0.85299999999999998</v>
      </c>
      <c r="G136" s="140">
        <v>0.85299999999999998</v>
      </c>
      <c r="H136" s="166" t="s">
        <v>1127</v>
      </c>
      <c r="I136" s="167" t="s">
        <v>1129</v>
      </c>
      <c r="J136" s="178" t="s">
        <v>1173</v>
      </c>
      <c r="K136" s="9" t="s">
        <v>1062</v>
      </c>
      <c r="L136" s="9"/>
    </row>
    <row r="137" spans="2:12" x14ac:dyDescent="0.25">
      <c r="B137" s="9"/>
      <c r="C137" s="9"/>
      <c r="D137" s="15" t="s">
        <v>863</v>
      </c>
      <c r="E137" s="9" t="s">
        <v>1054</v>
      </c>
      <c r="F137" s="112">
        <v>0.50700000000000001</v>
      </c>
      <c r="G137" s="140">
        <v>0.50700000000000001</v>
      </c>
      <c r="H137" s="166" t="s">
        <v>1127</v>
      </c>
      <c r="I137" s="167" t="s">
        <v>1129</v>
      </c>
      <c r="J137" s="178" t="s">
        <v>1173</v>
      </c>
      <c r="K137" s="9" t="s">
        <v>1062</v>
      </c>
      <c r="L137" s="9"/>
    </row>
    <row r="138" spans="2:12" x14ac:dyDescent="0.25">
      <c r="B138" s="9"/>
      <c r="C138" s="9"/>
      <c r="D138" s="15" t="s">
        <v>1084</v>
      </c>
      <c r="E138" s="9" t="s">
        <v>1050</v>
      </c>
      <c r="F138" s="112">
        <v>1.226</v>
      </c>
      <c r="G138" s="140">
        <v>1.226</v>
      </c>
      <c r="H138" s="166" t="s">
        <v>1127</v>
      </c>
      <c r="I138" s="167" t="s">
        <v>1129</v>
      </c>
      <c r="J138" s="178" t="s">
        <v>1173</v>
      </c>
      <c r="K138" s="9" t="s">
        <v>1062</v>
      </c>
      <c r="L138" s="9"/>
    </row>
    <row r="139" spans="2:12" x14ac:dyDescent="0.25">
      <c r="B139" s="9"/>
      <c r="C139" s="9"/>
      <c r="D139" s="14" t="s">
        <v>1056</v>
      </c>
      <c r="E139" s="9" t="s">
        <v>1057</v>
      </c>
      <c r="F139" s="112">
        <v>0.97099999999999997</v>
      </c>
      <c r="G139" s="140">
        <v>0.97099999999999997</v>
      </c>
      <c r="H139" s="166" t="s">
        <v>1127</v>
      </c>
      <c r="I139" s="167" t="s">
        <v>1129</v>
      </c>
      <c r="J139" s="178" t="s">
        <v>1173</v>
      </c>
      <c r="K139" s="9" t="s">
        <v>1062</v>
      </c>
      <c r="L139" s="9"/>
    </row>
    <row r="140" spans="2:12" x14ac:dyDescent="0.25">
      <c r="B140" s="9"/>
      <c r="C140" s="9"/>
      <c r="D140" s="14" t="s">
        <v>41</v>
      </c>
      <c r="E140" s="9" t="s">
        <v>1055</v>
      </c>
      <c r="F140" s="112">
        <v>0.92100000000000004</v>
      </c>
      <c r="G140" s="140">
        <v>0.92100000000000004</v>
      </c>
      <c r="H140" s="166" t="s">
        <v>1127</v>
      </c>
      <c r="I140" s="167" t="s">
        <v>1129</v>
      </c>
      <c r="J140" s="178" t="s">
        <v>1173</v>
      </c>
      <c r="K140" s="9" t="s">
        <v>1062</v>
      </c>
      <c r="L140" s="9"/>
    </row>
    <row r="141" spans="2:12" x14ac:dyDescent="0.25">
      <c r="B141" s="9"/>
      <c r="C141" s="9"/>
      <c r="D141" s="14" t="s">
        <v>165</v>
      </c>
      <c r="E141" s="9"/>
      <c r="F141" s="112">
        <v>1.147</v>
      </c>
      <c r="G141" s="140">
        <v>1.147</v>
      </c>
      <c r="H141" s="166" t="s">
        <v>1127</v>
      </c>
      <c r="I141" s="167" t="s">
        <v>1129</v>
      </c>
      <c r="J141" s="178" t="s">
        <v>1173</v>
      </c>
      <c r="K141" s="9" t="s">
        <v>1062</v>
      </c>
      <c r="L141" s="9"/>
    </row>
    <row r="142" spans="2:12" x14ac:dyDescent="0.25">
      <c r="B142" s="9"/>
      <c r="C142" s="9"/>
      <c r="D142" s="9"/>
      <c r="E142" s="112" t="s">
        <v>93</v>
      </c>
      <c r="F142" s="44">
        <f>SUM(F134:F141)</f>
        <v>7.7810000000000015</v>
      </c>
      <c r="G142" s="44">
        <f>SUM(G134:G141)</f>
        <v>7.7810000000000015</v>
      </c>
      <c r="H142" s="9"/>
      <c r="I142" s="9"/>
      <c r="J142" s="9"/>
      <c r="K142" s="9"/>
      <c r="L142" s="9"/>
    </row>
    <row r="143" spans="2:12" ht="15.75" thickBot="1" x14ac:dyDescent="0.3">
      <c r="B143" s="9"/>
      <c r="C143" s="9"/>
      <c r="D143" s="35" t="s">
        <v>1058</v>
      </c>
      <c r="E143" s="112" t="s">
        <v>1059</v>
      </c>
      <c r="F143" s="54">
        <v>3.1920000000000002</v>
      </c>
      <c r="G143" s="54">
        <v>3.1920000000000002</v>
      </c>
      <c r="H143" s="9"/>
      <c r="I143" s="9"/>
      <c r="J143" s="9"/>
      <c r="K143" s="9"/>
      <c r="L143" s="159" t="s">
        <v>1146</v>
      </c>
    </row>
    <row r="144" spans="2:12" s="12" customFormat="1" ht="15.75" thickBot="1" x14ac:dyDescent="0.3">
      <c r="E144" s="97" t="s">
        <v>792</v>
      </c>
      <c r="F144" s="106">
        <f>SUM(F61,F100,F131,F142,F132,F143)</f>
        <v>95.507000000000005</v>
      </c>
      <c r="G144" s="106">
        <f>SUM(G61,G100,G131,G142,G132,G143)</f>
        <v>95.507000000000005</v>
      </c>
      <c r="H144" s="168" t="s">
        <v>1130</v>
      </c>
    </row>
    <row r="145" spans="2:12" s="12" customFormat="1" x14ac:dyDescent="0.25">
      <c r="B145" s="133" t="s">
        <v>33</v>
      </c>
      <c r="E145" s="114"/>
      <c r="F145" s="148"/>
    </row>
    <row r="146" spans="2:12" x14ac:dyDescent="0.25">
      <c r="C146" s="133"/>
      <c r="D146" s="133"/>
      <c r="E146" s="133"/>
      <c r="F146" s="133"/>
      <c r="G146" s="133"/>
      <c r="H146" s="133"/>
      <c r="I146" s="133"/>
      <c r="J146" s="133"/>
      <c r="K146" s="133"/>
      <c r="L146" s="133"/>
    </row>
  </sheetData>
  <mergeCells count="21">
    <mergeCell ref="B2:L2"/>
    <mergeCell ref="B3:H3"/>
    <mergeCell ref="I3:L3"/>
    <mergeCell ref="B4:L4"/>
    <mergeCell ref="B5:D5"/>
    <mergeCell ref="E5:I5"/>
    <mergeCell ref="J5:L5"/>
    <mergeCell ref="B105:L105"/>
    <mergeCell ref="B106:H106"/>
    <mergeCell ref="I106:L106"/>
    <mergeCell ref="B107:L107"/>
    <mergeCell ref="B108:D108"/>
    <mergeCell ref="E108:I108"/>
    <mergeCell ref="J108:L108"/>
    <mergeCell ref="B65:L65"/>
    <mergeCell ref="B66:H66"/>
    <mergeCell ref="I66:L66"/>
    <mergeCell ref="B67:L67"/>
    <mergeCell ref="B68:D68"/>
    <mergeCell ref="E68:I68"/>
    <mergeCell ref="J68:L6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L37"/>
  <sheetViews>
    <sheetView topLeftCell="A4" workbookViewId="0">
      <selection activeCell="J8" sqref="J8"/>
    </sheetView>
  </sheetViews>
  <sheetFormatPr defaultRowHeight="15" x14ac:dyDescent="0.25"/>
  <cols>
    <col min="2" max="2" width="12.85546875" customWidth="1"/>
    <col min="3" max="3" width="12.7109375" customWidth="1"/>
    <col min="4" max="4" width="27.7109375" customWidth="1"/>
    <col min="5" max="5" width="17.7109375" customWidth="1"/>
    <col min="6" max="7" width="10.7109375" customWidth="1"/>
    <col min="8" max="8" width="9.85546875" bestFit="1" customWidth="1"/>
    <col min="9" max="9" width="19.7109375" customWidth="1"/>
    <col min="10" max="10" width="9.5703125" bestFit="1" customWidth="1"/>
    <col min="11" max="11" width="19.28515625" bestFit="1" customWidth="1"/>
    <col min="12" max="12" width="17.140625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25</v>
      </c>
      <c r="C5" s="198"/>
      <c r="D5" s="198"/>
      <c r="E5" s="198" t="s">
        <v>99</v>
      </c>
      <c r="F5" s="198"/>
      <c r="G5" s="198"/>
      <c r="H5" s="198"/>
      <c r="I5" s="198"/>
      <c r="J5" s="198" t="s">
        <v>100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422</v>
      </c>
      <c r="K6" s="20" t="s">
        <v>19</v>
      </c>
      <c r="L6" s="21" t="s">
        <v>20</v>
      </c>
    </row>
    <row r="7" spans="2:12" x14ac:dyDescent="0.25">
      <c r="B7" s="10"/>
      <c r="C7" s="10"/>
      <c r="D7" s="49" t="s">
        <v>439</v>
      </c>
      <c r="E7" s="79"/>
      <c r="F7" s="80"/>
      <c r="G7" s="160"/>
      <c r="H7" s="79"/>
      <c r="I7" s="80"/>
      <c r="K7" s="10"/>
      <c r="L7" s="10"/>
    </row>
    <row r="8" spans="2:12" x14ac:dyDescent="0.25">
      <c r="B8" s="10"/>
      <c r="C8" s="10"/>
      <c r="D8" s="35" t="s">
        <v>94</v>
      </c>
      <c r="E8" s="9" t="s">
        <v>238</v>
      </c>
      <c r="F8" s="51">
        <f>7.524*2</f>
        <v>15.048</v>
      </c>
      <c r="G8" s="51">
        <f>7.524*2</f>
        <v>15.048</v>
      </c>
      <c r="H8" s="166">
        <v>2</v>
      </c>
      <c r="I8" s="167" t="s">
        <v>1128</v>
      </c>
      <c r="J8" s="178" t="s">
        <v>1173</v>
      </c>
      <c r="K8" s="9" t="s">
        <v>1061</v>
      </c>
      <c r="L8" s="126" t="s">
        <v>1147</v>
      </c>
    </row>
    <row r="9" spans="2:12" x14ac:dyDescent="0.25">
      <c r="B9" s="9"/>
      <c r="C9" s="9"/>
      <c r="D9" s="73" t="s">
        <v>95</v>
      </c>
      <c r="E9" s="9"/>
      <c r="F9" s="57"/>
      <c r="G9" s="140"/>
      <c r="H9" s="9"/>
      <c r="I9" s="9"/>
      <c r="J9" s="9"/>
      <c r="K9" s="9"/>
      <c r="L9" s="9"/>
    </row>
    <row r="10" spans="2:12" x14ac:dyDescent="0.25">
      <c r="B10" s="9"/>
      <c r="C10" s="9"/>
      <c r="D10" s="14" t="s">
        <v>65</v>
      </c>
      <c r="E10" s="9" t="s">
        <v>242</v>
      </c>
      <c r="F10" s="57">
        <v>1.0720000000000001</v>
      </c>
      <c r="G10" s="140">
        <v>1.0720000000000001</v>
      </c>
      <c r="H10" s="166">
        <v>2</v>
      </c>
      <c r="I10" s="167" t="s">
        <v>1128</v>
      </c>
      <c r="J10" s="178" t="s">
        <v>1173</v>
      </c>
      <c r="K10" s="9" t="s">
        <v>1061</v>
      </c>
      <c r="L10" s="9"/>
    </row>
    <row r="11" spans="2:12" x14ac:dyDescent="0.25">
      <c r="B11" s="9"/>
      <c r="C11" s="9"/>
      <c r="D11" s="14" t="s">
        <v>36</v>
      </c>
      <c r="E11" s="9" t="s">
        <v>239</v>
      </c>
      <c r="F11" s="52">
        <v>0.748</v>
      </c>
      <c r="G11" s="52">
        <v>0.748</v>
      </c>
      <c r="H11" s="166">
        <v>2</v>
      </c>
      <c r="I11" s="167" t="s">
        <v>1128</v>
      </c>
      <c r="J11" s="178" t="s">
        <v>1173</v>
      </c>
      <c r="K11" s="9" t="s">
        <v>1061</v>
      </c>
      <c r="L11" s="9"/>
    </row>
    <row r="12" spans="2:12" x14ac:dyDescent="0.25">
      <c r="B12" s="9"/>
      <c r="C12" s="9"/>
      <c r="D12" s="14" t="s">
        <v>37</v>
      </c>
      <c r="E12" s="9" t="s">
        <v>240</v>
      </c>
      <c r="F12" s="57">
        <v>0.252</v>
      </c>
      <c r="G12" s="140">
        <v>0.252</v>
      </c>
      <c r="H12" s="166">
        <v>2</v>
      </c>
      <c r="I12" s="167" t="s">
        <v>1128</v>
      </c>
      <c r="J12" s="178" t="s">
        <v>1173</v>
      </c>
      <c r="K12" s="9" t="s">
        <v>1061</v>
      </c>
      <c r="L12" s="9"/>
    </row>
    <row r="13" spans="2:12" x14ac:dyDescent="0.25">
      <c r="B13" s="9"/>
      <c r="C13" s="9"/>
      <c r="D13" s="14" t="s">
        <v>64</v>
      </c>
      <c r="E13" s="9" t="s">
        <v>241</v>
      </c>
      <c r="F13" s="57">
        <v>1.0720000000000001</v>
      </c>
      <c r="G13" s="140">
        <v>1.0720000000000001</v>
      </c>
      <c r="H13" s="166">
        <v>2</v>
      </c>
      <c r="I13" s="167" t="s">
        <v>1128</v>
      </c>
      <c r="J13" s="178" t="s">
        <v>1173</v>
      </c>
      <c r="K13" s="9" t="s">
        <v>1061</v>
      </c>
      <c r="L13" s="9"/>
    </row>
    <row r="14" spans="2:12" x14ac:dyDescent="0.25">
      <c r="B14" s="9"/>
      <c r="C14" s="9"/>
      <c r="D14" s="14" t="s">
        <v>38</v>
      </c>
      <c r="E14" s="9" t="s">
        <v>239</v>
      </c>
      <c r="F14" s="57">
        <v>0.78100000000000003</v>
      </c>
      <c r="G14" s="140">
        <v>0.78100000000000003</v>
      </c>
      <c r="H14" s="166">
        <v>2</v>
      </c>
      <c r="I14" s="167" t="s">
        <v>1128</v>
      </c>
      <c r="J14" s="178" t="s">
        <v>1173</v>
      </c>
      <c r="K14" s="9" t="s">
        <v>1061</v>
      </c>
      <c r="L14" s="9"/>
    </row>
    <row r="15" spans="2:12" x14ac:dyDescent="0.25">
      <c r="B15" s="9"/>
      <c r="C15" s="9"/>
      <c r="D15" s="14" t="s">
        <v>165</v>
      </c>
      <c r="E15" s="9"/>
      <c r="F15" s="57">
        <v>0.85599999999999998</v>
      </c>
      <c r="G15" s="140">
        <v>0.85599999999999998</v>
      </c>
      <c r="H15" s="166">
        <v>2</v>
      </c>
      <c r="I15" s="167" t="s">
        <v>1128</v>
      </c>
      <c r="J15" s="178" t="s">
        <v>1173</v>
      </c>
      <c r="K15" s="9" t="s">
        <v>1061</v>
      </c>
      <c r="L15" s="9"/>
    </row>
    <row r="16" spans="2:12" x14ac:dyDescent="0.25">
      <c r="B16" s="9"/>
      <c r="C16" s="9"/>
      <c r="D16" s="9"/>
      <c r="E16" s="57" t="s">
        <v>93</v>
      </c>
      <c r="F16" s="44">
        <f>SUM(F10:F15)</f>
        <v>4.7810000000000006</v>
      </c>
      <c r="G16" s="44">
        <f>SUM(G10:G15)</f>
        <v>4.7810000000000006</v>
      </c>
      <c r="H16" s="9"/>
      <c r="I16" s="9"/>
      <c r="J16" s="9"/>
      <c r="K16" s="9"/>
      <c r="L16" s="9"/>
    </row>
    <row r="17" spans="2:12" x14ac:dyDescent="0.25">
      <c r="B17" s="9"/>
      <c r="C17" s="9"/>
      <c r="D17" s="35" t="s">
        <v>96</v>
      </c>
      <c r="E17" s="9" t="s">
        <v>243</v>
      </c>
      <c r="F17" s="51">
        <f>10.208*2</f>
        <v>20.416</v>
      </c>
      <c r="G17" s="51">
        <f>10.208*2</f>
        <v>20.416</v>
      </c>
      <c r="H17" s="166">
        <v>2</v>
      </c>
      <c r="I17" s="167" t="s">
        <v>1128</v>
      </c>
      <c r="J17" s="178" t="s">
        <v>1173</v>
      </c>
      <c r="K17" s="9" t="s">
        <v>1061</v>
      </c>
      <c r="L17" s="126" t="s">
        <v>1148</v>
      </c>
    </row>
    <row r="18" spans="2:12" x14ac:dyDescent="0.25">
      <c r="B18" s="9"/>
      <c r="C18" s="9"/>
      <c r="D18" s="73" t="s">
        <v>244</v>
      </c>
      <c r="E18" s="9"/>
      <c r="F18" s="57"/>
      <c r="G18" s="140"/>
      <c r="H18" s="9"/>
      <c r="I18" s="9"/>
      <c r="J18" s="9"/>
      <c r="K18" s="9"/>
      <c r="L18" s="9"/>
    </row>
    <row r="19" spans="2:12" x14ac:dyDescent="0.25">
      <c r="B19" s="9"/>
      <c r="C19" s="9"/>
      <c r="D19" s="14" t="s">
        <v>247</v>
      </c>
      <c r="E19" s="9" t="s">
        <v>245</v>
      </c>
      <c r="F19" s="57">
        <v>1.508</v>
      </c>
      <c r="G19" s="140">
        <v>1.508</v>
      </c>
      <c r="H19" s="166">
        <v>2</v>
      </c>
      <c r="I19" s="167" t="s">
        <v>1128</v>
      </c>
      <c r="J19" s="178" t="s">
        <v>1173</v>
      </c>
      <c r="K19" s="9" t="s">
        <v>1061</v>
      </c>
      <c r="L19" s="9"/>
    </row>
    <row r="20" spans="2:12" x14ac:dyDescent="0.25">
      <c r="B20" s="9"/>
      <c r="C20" s="9"/>
      <c r="D20" s="14" t="s">
        <v>425</v>
      </c>
      <c r="E20" s="9" t="s">
        <v>426</v>
      </c>
      <c r="F20" s="57">
        <v>0.39700000000000002</v>
      </c>
      <c r="G20" s="140">
        <v>0.39700000000000002</v>
      </c>
      <c r="H20" s="166">
        <v>2</v>
      </c>
      <c r="I20" s="167" t="s">
        <v>1128</v>
      </c>
      <c r="J20" s="178" t="s">
        <v>1173</v>
      </c>
      <c r="K20" s="9" t="s">
        <v>1061</v>
      </c>
      <c r="L20" s="9"/>
    </row>
    <row r="21" spans="2:12" x14ac:dyDescent="0.25">
      <c r="B21" s="9"/>
      <c r="C21" s="9"/>
      <c r="D21" s="14" t="s">
        <v>248</v>
      </c>
      <c r="E21" s="9" t="s">
        <v>246</v>
      </c>
      <c r="F21" s="57">
        <v>1.508</v>
      </c>
      <c r="G21" s="140">
        <v>1.508</v>
      </c>
      <c r="H21" s="166">
        <v>2</v>
      </c>
      <c r="I21" s="167" t="s">
        <v>1128</v>
      </c>
      <c r="J21" s="178" t="s">
        <v>1173</v>
      </c>
      <c r="K21" s="9" t="s">
        <v>1061</v>
      </c>
      <c r="L21" s="9"/>
    </row>
    <row r="22" spans="2:12" x14ac:dyDescent="0.25">
      <c r="B22" s="9"/>
      <c r="C22" s="9"/>
      <c r="D22" s="14" t="s">
        <v>249</v>
      </c>
      <c r="E22" s="9" t="s">
        <v>250</v>
      </c>
      <c r="F22" s="52">
        <v>0.93</v>
      </c>
      <c r="G22" s="52">
        <v>0.93</v>
      </c>
      <c r="H22" s="166">
        <v>2</v>
      </c>
      <c r="I22" s="167" t="s">
        <v>1128</v>
      </c>
      <c r="J22" s="178" t="s">
        <v>1173</v>
      </c>
      <c r="K22" s="9" t="s">
        <v>1061</v>
      </c>
      <c r="L22" s="9"/>
    </row>
    <row r="23" spans="2:12" x14ac:dyDescent="0.25">
      <c r="B23" s="9"/>
      <c r="C23" s="9"/>
      <c r="D23" s="14" t="s">
        <v>216</v>
      </c>
      <c r="E23" s="9" t="s">
        <v>251</v>
      </c>
      <c r="F23" s="57">
        <v>0.311</v>
      </c>
      <c r="G23" s="140">
        <v>0.311</v>
      </c>
      <c r="H23" s="166">
        <v>2</v>
      </c>
      <c r="I23" s="167" t="s">
        <v>1128</v>
      </c>
      <c r="J23" s="178" t="s">
        <v>1173</v>
      </c>
      <c r="K23" s="9" t="s">
        <v>1061</v>
      </c>
      <c r="L23" s="9" t="s">
        <v>423</v>
      </c>
    </row>
    <row r="24" spans="2:12" x14ac:dyDescent="0.25">
      <c r="B24" s="9"/>
      <c r="C24" s="9"/>
      <c r="D24" s="14" t="s">
        <v>165</v>
      </c>
      <c r="E24" s="9"/>
      <c r="F24" s="52">
        <v>0.96</v>
      </c>
      <c r="G24" s="52">
        <v>0.96</v>
      </c>
      <c r="H24" s="166">
        <v>2</v>
      </c>
      <c r="I24" s="167" t="s">
        <v>1128</v>
      </c>
      <c r="J24" s="178" t="s">
        <v>1173</v>
      </c>
      <c r="K24" s="9" t="s">
        <v>1061</v>
      </c>
      <c r="L24" s="9"/>
    </row>
    <row r="25" spans="2:12" x14ac:dyDescent="0.25">
      <c r="B25" s="9"/>
      <c r="C25" s="9"/>
      <c r="D25" s="9"/>
      <c r="E25" s="57" t="s">
        <v>93</v>
      </c>
      <c r="F25" s="44">
        <f>SUM(F19:F24)</f>
        <v>5.6139999999999999</v>
      </c>
      <c r="G25" s="44">
        <f>SUM(G19:G24)</f>
        <v>5.6139999999999999</v>
      </c>
      <c r="H25" s="9"/>
      <c r="I25" s="9"/>
      <c r="J25" s="9"/>
      <c r="K25" s="9"/>
      <c r="L25" s="9"/>
    </row>
    <row r="26" spans="2:12" x14ac:dyDescent="0.25">
      <c r="B26" s="9"/>
      <c r="C26" s="9"/>
      <c r="D26" s="73" t="s">
        <v>290</v>
      </c>
      <c r="E26" s="9"/>
      <c r="F26" s="57"/>
      <c r="G26" s="140"/>
      <c r="H26" s="9"/>
      <c r="I26" s="9"/>
      <c r="J26" s="9"/>
      <c r="K26" s="9"/>
      <c r="L26" s="9"/>
    </row>
    <row r="27" spans="2:12" x14ac:dyDescent="0.25">
      <c r="B27" s="9"/>
      <c r="C27" s="9"/>
      <c r="D27" s="14" t="s">
        <v>65</v>
      </c>
      <c r="E27" s="9" t="s">
        <v>252</v>
      </c>
      <c r="F27" s="57">
        <v>0.77800000000000002</v>
      </c>
      <c r="G27" s="140">
        <v>0.77800000000000002</v>
      </c>
      <c r="H27" s="166">
        <v>2</v>
      </c>
      <c r="I27" s="167" t="s">
        <v>1128</v>
      </c>
      <c r="J27" s="178" t="s">
        <v>1173</v>
      </c>
      <c r="K27" s="9" t="s">
        <v>1061</v>
      </c>
      <c r="L27" s="9"/>
    </row>
    <row r="28" spans="2:12" x14ac:dyDescent="0.25">
      <c r="B28" s="9"/>
      <c r="C28" s="9"/>
      <c r="D28" s="14" t="s">
        <v>36</v>
      </c>
      <c r="E28" s="9" t="s">
        <v>253</v>
      </c>
      <c r="F28" s="57">
        <v>0.377</v>
      </c>
      <c r="G28" s="140">
        <v>0.377</v>
      </c>
      <c r="H28" s="166">
        <v>2</v>
      </c>
      <c r="I28" s="167" t="s">
        <v>1128</v>
      </c>
      <c r="J28" s="178" t="s">
        <v>1173</v>
      </c>
      <c r="K28" s="9" t="s">
        <v>1061</v>
      </c>
      <c r="L28" s="9"/>
    </row>
    <row r="29" spans="2:12" x14ac:dyDescent="0.25">
      <c r="B29" s="9"/>
      <c r="C29" s="9"/>
      <c r="D29" s="14" t="s">
        <v>424</v>
      </c>
      <c r="E29" s="9" t="s">
        <v>427</v>
      </c>
      <c r="F29" s="64">
        <v>0.38900000000000001</v>
      </c>
      <c r="G29" s="140">
        <v>0.38900000000000001</v>
      </c>
      <c r="H29" s="166">
        <v>2</v>
      </c>
      <c r="I29" s="167" t="s">
        <v>1128</v>
      </c>
      <c r="J29" s="178" t="s">
        <v>1173</v>
      </c>
      <c r="K29" s="9" t="s">
        <v>1061</v>
      </c>
      <c r="L29" s="9"/>
    </row>
    <row r="30" spans="2:12" x14ac:dyDescent="0.25">
      <c r="B30" s="9"/>
      <c r="C30" s="9"/>
      <c r="D30" s="14" t="s">
        <v>428</v>
      </c>
      <c r="E30" s="9" t="s">
        <v>429</v>
      </c>
      <c r="F30" s="52">
        <v>0.38</v>
      </c>
      <c r="G30" s="52">
        <v>0.38</v>
      </c>
      <c r="H30" s="166">
        <v>2</v>
      </c>
      <c r="I30" s="167" t="s">
        <v>1128</v>
      </c>
      <c r="J30" s="178" t="s">
        <v>1173</v>
      </c>
      <c r="K30" s="9" t="s">
        <v>1061</v>
      </c>
      <c r="L30" s="9"/>
    </row>
    <row r="31" spans="2:12" x14ac:dyDescent="0.25">
      <c r="B31" s="9"/>
      <c r="C31" s="9"/>
      <c r="D31" s="14" t="s">
        <v>42</v>
      </c>
      <c r="E31" s="9" t="s">
        <v>430</v>
      </c>
      <c r="F31" s="64">
        <v>0.155</v>
      </c>
      <c r="G31" s="140">
        <v>0.155</v>
      </c>
      <c r="H31" s="166">
        <v>2</v>
      </c>
      <c r="I31" s="167" t="s">
        <v>1128</v>
      </c>
      <c r="J31" s="178" t="s">
        <v>1173</v>
      </c>
      <c r="K31" s="9" t="s">
        <v>1061</v>
      </c>
      <c r="L31" s="9"/>
    </row>
    <row r="32" spans="2:12" x14ac:dyDescent="0.25">
      <c r="B32" s="9"/>
      <c r="C32" s="9"/>
      <c r="D32" s="14" t="s">
        <v>64</v>
      </c>
      <c r="E32" s="9" t="s">
        <v>254</v>
      </c>
      <c r="F32" s="57">
        <v>0.91900000000000004</v>
      </c>
      <c r="G32" s="140">
        <v>0.91900000000000004</v>
      </c>
      <c r="H32" s="166">
        <v>2</v>
      </c>
      <c r="I32" s="167" t="s">
        <v>1128</v>
      </c>
      <c r="J32" s="178" t="s">
        <v>1173</v>
      </c>
      <c r="K32" s="9" t="s">
        <v>1061</v>
      </c>
      <c r="L32" s="9"/>
    </row>
    <row r="33" spans="2:12" x14ac:dyDescent="0.25">
      <c r="B33" s="9"/>
      <c r="C33" s="9"/>
      <c r="D33" s="14" t="s">
        <v>165</v>
      </c>
      <c r="E33" s="9"/>
      <c r="F33" s="57">
        <v>1.4930000000000001</v>
      </c>
      <c r="G33" s="140">
        <v>1.4930000000000001</v>
      </c>
      <c r="H33" s="166">
        <v>2</v>
      </c>
      <c r="I33" s="167" t="s">
        <v>1128</v>
      </c>
      <c r="J33" s="178" t="s">
        <v>1173</v>
      </c>
      <c r="K33" s="9" t="s">
        <v>1061</v>
      </c>
      <c r="L33" s="9"/>
    </row>
    <row r="34" spans="2:12" x14ac:dyDescent="0.25">
      <c r="B34" s="9"/>
      <c r="C34" s="9"/>
      <c r="D34" s="9"/>
      <c r="E34" s="57" t="s">
        <v>93</v>
      </c>
      <c r="F34" s="44">
        <f>SUM(F27:F33)</f>
        <v>4.4909999999999997</v>
      </c>
      <c r="G34" s="44">
        <f>SUM(G27:G33)</f>
        <v>4.4909999999999997</v>
      </c>
      <c r="H34" s="9"/>
      <c r="I34" s="9"/>
      <c r="J34" s="9"/>
      <c r="K34" s="9"/>
      <c r="L34" s="9"/>
    </row>
    <row r="35" spans="2:12" ht="15.75" thickBot="1" x14ac:dyDescent="0.3">
      <c r="B35" s="9"/>
      <c r="C35" s="9"/>
      <c r="D35" s="35" t="s">
        <v>291</v>
      </c>
      <c r="E35" s="9" t="s">
        <v>292</v>
      </c>
      <c r="F35" s="51">
        <f>5.232*2</f>
        <v>10.464</v>
      </c>
      <c r="G35" s="51">
        <f>5.232*2</f>
        <v>10.464</v>
      </c>
      <c r="H35" s="166">
        <v>2</v>
      </c>
      <c r="I35" s="167" t="s">
        <v>1128</v>
      </c>
      <c r="J35" s="178" t="s">
        <v>1173</v>
      </c>
      <c r="K35" s="9" t="s">
        <v>1061</v>
      </c>
      <c r="L35" s="126" t="s">
        <v>1149</v>
      </c>
    </row>
    <row r="36" spans="2:12" ht="15.75" thickBot="1" x14ac:dyDescent="0.3">
      <c r="E36" s="97" t="s">
        <v>792</v>
      </c>
      <c r="F36" s="149">
        <f>SUM(F8,F16,F17,F25,F34,F35)</f>
        <v>60.814</v>
      </c>
      <c r="G36" s="149">
        <f>SUM(G8,G16,F17,G25,G34,G35)</f>
        <v>60.814</v>
      </c>
    </row>
    <row r="37" spans="2:12" x14ac:dyDescent="0.25">
      <c r="B37" s="133" t="s">
        <v>33</v>
      </c>
      <c r="C37" s="133"/>
      <c r="D37" s="133"/>
      <c r="E37" s="133"/>
      <c r="F37" s="133"/>
      <c r="G37" s="133"/>
      <c r="H37" s="133"/>
      <c r="I37" s="133"/>
      <c r="J37" s="133"/>
      <c r="K37" s="133"/>
      <c r="L37" s="133"/>
    </row>
  </sheetData>
  <mergeCells count="7">
    <mergeCell ref="B2:L2"/>
    <mergeCell ref="B3:H3"/>
    <mergeCell ref="I3:L3"/>
    <mergeCell ref="B4:L4"/>
    <mergeCell ref="B5:D5"/>
    <mergeCell ref="E5:I5"/>
    <mergeCell ref="J5:L5"/>
  </mergeCells>
  <pageMargins left="0.70866141732283472" right="0.70866141732283472" top="0.59055118110236227" bottom="0.78740157480314965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50"/>
  <sheetViews>
    <sheetView topLeftCell="A124" workbookViewId="0">
      <selection activeCell="F7" sqref="F7"/>
    </sheetView>
  </sheetViews>
  <sheetFormatPr defaultRowHeight="15" x14ac:dyDescent="0.25"/>
  <cols>
    <col min="2" max="3" width="12.7109375" customWidth="1"/>
    <col min="4" max="4" width="29" bestFit="1" customWidth="1"/>
    <col min="5" max="5" width="17.7109375" customWidth="1"/>
    <col min="6" max="8" width="10.7109375" customWidth="1"/>
    <col min="9" max="9" width="20.7109375" customWidth="1"/>
    <col min="10" max="10" width="10.7109375" customWidth="1"/>
    <col min="11" max="11" width="18.7109375" customWidth="1"/>
    <col min="12" max="12" width="34.28515625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26</v>
      </c>
      <c r="C5" s="198"/>
      <c r="D5" s="198"/>
      <c r="E5" s="198" t="s">
        <v>101</v>
      </c>
      <c r="F5" s="198"/>
      <c r="G5" s="198"/>
      <c r="H5" s="198"/>
      <c r="I5" s="198"/>
      <c r="J5" s="198" t="s">
        <v>102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422</v>
      </c>
      <c r="K6" s="20" t="s">
        <v>19</v>
      </c>
      <c r="L6" s="21" t="s">
        <v>20</v>
      </c>
    </row>
    <row r="7" spans="2:12" x14ac:dyDescent="0.25">
      <c r="B7" s="10"/>
      <c r="C7" s="10"/>
      <c r="D7" s="55" t="s">
        <v>730</v>
      </c>
      <c r="E7" s="9"/>
      <c r="F7" s="93"/>
      <c r="G7" s="18"/>
      <c r="H7" s="10"/>
      <c r="I7" s="10"/>
      <c r="J7" s="10"/>
      <c r="K7" s="10"/>
      <c r="L7" s="10"/>
    </row>
    <row r="8" spans="2:12" x14ac:dyDescent="0.25">
      <c r="B8" s="10"/>
      <c r="C8" s="10"/>
      <c r="D8" s="73" t="s">
        <v>293</v>
      </c>
      <c r="E8" s="9"/>
      <c r="F8" s="57"/>
      <c r="G8" s="18"/>
      <c r="H8" s="10"/>
      <c r="I8" s="10"/>
      <c r="J8" s="10"/>
      <c r="K8" s="10"/>
      <c r="L8" s="10"/>
    </row>
    <row r="9" spans="2:12" x14ac:dyDescent="0.25">
      <c r="B9" s="9"/>
      <c r="C9" s="9"/>
      <c r="D9" s="14" t="s">
        <v>299</v>
      </c>
      <c r="E9" s="9" t="s">
        <v>294</v>
      </c>
      <c r="F9" s="52">
        <v>1.17</v>
      </c>
      <c r="G9" s="52">
        <v>1.17</v>
      </c>
      <c r="H9" s="166">
        <v>2</v>
      </c>
      <c r="I9" s="167" t="s">
        <v>1128</v>
      </c>
      <c r="J9" s="181" t="s">
        <v>1173</v>
      </c>
      <c r="K9" s="9" t="s">
        <v>1061</v>
      </c>
      <c r="L9" s="59"/>
    </row>
    <row r="10" spans="2:12" x14ac:dyDescent="0.25">
      <c r="B10" s="9"/>
      <c r="C10" s="9"/>
      <c r="D10" s="14" t="s">
        <v>36</v>
      </c>
      <c r="E10" s="9" t="s">
        <v>295</v>
      </c>
      <c r="F10" s="57">
        <v>0.82499999999999996</v>
      </c>
      <c r="G10" s="180">
        <v>0.82499999999999996</v>
      </c>
      <c r="H10" s="166">
        <v>2</v>
      </c>
      <c r="I10" s="167" t="s">
        <v>1128</v>
      </c>
      <c r="J10" s="181" t="s">
        <v>1173</v>
      </c>
      <c r="K10" s="9" t="s">
        <v>1061</v>
      </c>
      <c r="L10" s="59"/>
    </row>
    <row r="11" spans="2:12" x14ac:dyDescent="0.25">
      <c r="B11" s="9"/>
      <c r="C11" s="9"/>
      <c r="D11" s="14" t="s">
        <v>300</v>
      </c>
      <c r="E11" s="9" t="s">
        <v>296</v>
      </c>
      <c r="F11" s="52">
        <v>1.17</v>
      </c>
      <c r="G11" s="52">
        <v>1.17</v>
      </c>
      <c r="H11" s="166">
        <v>2</v>
      </c>
      <c r="I11" s="167" t="s">
        <v>1128</v>
      </c>
      <c r="J11" s="181" t="s">
        <v>1173</v>
      </c>
      <c r="K11" s="9" t="s">
        <v>1061</v>
      </c>
      <c r="L11" s="59"/>
    </row>
    <row r="12" spans="2:12" x14ac:dyDescent="0.25">
      <c r="B12" s="9"/>
      <c r="C12" s="9"/>
      <c r="D12" s="14" t="s">
        <v>38</v>
      </c>
      <c r="E12" s="9" t="s">
        <v>297</v>
      </c>
      <c r="F12" s="61">
        <v>0.93600000000000005</v>
      </c>
      <c r="G12" s="180">
        <v>0.93600000000000005</v>
      </c>
      <c r="H12" s="166">
        <v>2</v>
      </c>
      <c r="I12" s="167" t="s">
        <v>1128</v>
      </c>
      <c r="J12" s="181" t="s">
        <v>1173</v>
      </c>
      <c r="K12" s="9" t="s">
        <v>1061</v>
      </c>
      <c r="L12" s="59"/>
    </row>
    <row r="13" spans="2:12" x14ac:dyDescent="0.25">
      <c r="B13" s="9"/>
      <c r="C13" s="9"/>
      <c r="D13" s="14" t="s">
        <v>165</v>
      </c>
      <c r="E13" s="9"/>
      <c r="F13" s="61">
        <v>1.0289999999999999</v>
      </c>
      <c r="G13" s="180">
        <v>1.0289999999999999</v>
      </c>
      <c r="H13" s="166">
        <v>2</v>
      </c>
      <c r="I13" s="167" t="s">
        <v>1128</v>
      </c>
      <c r="J13" s="181" t="s">
        <v>1173</v>
      </c>
      <c r="K13" s="9" t="s">
        <v>1061</v>
      </c>
      <c r="L13" s="59"/>
    </row>
    <row r="14" spans="2:12" x14ac:dyDescent="0.25">
      <c r="B14" s="9"/>
      <c r="C14" s="9"/>
      <c r="D14" s="9"/>
      <c r="E14" s="61" t="s">
        <v>93</v>
      </c>
      <c r="F14" s="44">
        <f>SUM(F8:F13)</f>
        <v>5.13</v>
      </c>
      <c r="G14" s="44">
        <f>SUM(G8:G13)</f>
        <v>5.13</v>
      </c>
      <c r="H14" s="9"/>
      <c r="I14" s="9"/>
      <c r="J14" s="9"/>
      <c r="K14" s="9"/>
      <c r="L14" s="9"/>
    </row>
    <row r="15" spans="2:12" x14ac:dyDescent="0.25">
      <c r="B15" s="9"/>
      <c r="C15" s="9"/>
      <c r="D15" s="35" t="s">
        <v>731</v>
      </c>
      <c r="E15" s="9" t="s">
        <v>298</v>
      </c>
      <c r="F15" s="53">
        <f>11.054*2</f>
        <v>22.108000000000001</v>
      </c>
      <c r="G15" s="53">
        <f>11.054*2</f>
        <v>22.108000000000001</v>
      </c>
      <c r="H15" s="166">
        <v>2</v>
      </c>
      <c r="I15" s="167" t="s">
        <v>1128</v>
      </c>
      <c r="J15" s="181" t="s">
        <v>1173</v>
      </c>
      <c r="K15" s="9" t="s">
        <v>1061</v>
      </c>
      <c r="L15" s="126" t="s">
        <v>1150</v>
      </c>
    </row>
    <row r="16" spans="2:12" x14ac:dyDescent="0.25">
      <c r="B16" s="9"/>
      <c r="C16" s="9"/>
      <c r="D16" s="76" t="s">
        <v>732</v>
      </c>
      <c r="F16" s="9"/>
      <c r="G16" s="9"/>
      <c r="H16" s="9"/>
      <c r="I16" s="9"/>
      <c r="J16" s="9"/>
      <c r="K16" s="9"/>
      <c r="L16" s="9"/>
    </row>
    <row r="17" spans="2:12" x14ac:dyDescent="0.25">
      <c r="B17" s="9"/>
      <c r="C17" s="9"/>
      <c r="D17" s="14" t="s">
        <v>302</v>
      </c>
      <c r="E17" s="9" t="s">
        <v>301</v>
      </c>
      <c r="F17" s="63">
        <v>1.101</v>
      </c>
      <c r="G17" s="140">
        <v>1.101</v>
      </c>
      <c r="H17" s="166">
        <v>2</v>
      </c>
      <c r="I17" s="167" t="s">
        <v>1128</v>
      </c>
      <c r="J17" s="181" t="s">
        <v>1173</v>
      </c>
      <c r="K17" s="9" t="s">
        <v>1061</v>
      </c>
      <c r="L17" s="9"/>
    </row>
    <row r="18" spans="2:12" x14ac:dyDescent="0.25">
      <c r="B18" s="9"/>
      <c r="C18" s="9"/>
      <c r="D18" s="14" t="s">
        <v>480</v>
      </c>
      <c r="E18" s="9" t="s">
        <v>305</v>
      </c>
      <c r="F18" s="63">
        <v>0.69899999999999995</v>
      </c>
      <c r="G18" s="140">
        <v>0.69899999999999995</v>
      </c>
      <c r="H18" s="166">
        <v>2</v>
      </c>
      <c r="I18" s="167" t="s">
        <v>1128</v>
      </c>
      <c r="J18" s="181" t="s">
        <v>1173</v>
      </c>
      <c r="K18" s="9" t="s">
        <v>1061</v>
      </c>
      <c r="L18" s="9"/>
    </row>
    <row r="19" spans="2:12" x14ac:dyDescent="0.25">
      <c r="B19" s="9"/>
      <c r="C19" s="9"/>
      <c r="D19" s="14" t="s">
        <v>37</v>
      </c>
      <c r="E19" s="9" t="s">
        <v>306</v>
      </c>
      <c r="F19" s="63">
        <v>0.49299999999999999</v>
      </c>
      <c r="G19" s="140">
        <v>0.49299999999999999</v>
      </c>
      <c r="H19" s="166">
        <v>2</v>
      </c>
      <c r="I19" s="167" t="s">
        <v>1128</v>
      </c>
      <c r="J19" s="181" t="s">
        <v>1173</v>
      </c>
      <c r="K19" s="9" t="s">
        <v>1061</v>
      </c>
      <c r="L19" s="9"/>
    </row>
    <row r="20" spans="2:12" x14ac:dyDescent="0.25">
      <c r="B20" s="9"/>
      <c r="C20" s="9"/>
      <c r="D20" s="14" t="s">
        <v>40</v>
      </c>
      <c r="E20" s="9" t="s">
        <v>307</v>
      </c>
      <c r="F20" s="63">
        <v>0.41799999999999998</v>
      </c>
      <c r="G20" s="140">
        <v>0.41799999999999998</v>
      </c>
      <c r="H20" s="166">
        <v>2</v>
      </c>
      <c r="I20" s="167" t="s">
        <v>1128</v>
      </c>
      <c r="J20" s="181" t="s">
        <v>1173</v>
      </c>
      <c r="K20" s="9" t="s">
        <v>1061</v>
      </c>
      <c r="L20" s="9"/>
    </row>
    <row r="21" spans="2:12" x14ac:dyDescent="0.25">
      <c r="B21" s="9"/>
      <c r="C21" s="9"/>
      <c r="D21" s="14" t="s">
        <v>42</v>
      </c>
      <c r="E21" s="9" t="s">
        <v>308</v>
      </c>
      <c r="F21" s="52">
        <v>0.35</v>
      </c>
      <c r="G21" s="52">
        <v>0.35</v>
      </c>
      <c r="H21" s="166">
        <v>2</v>
      </c>
      <c r="I21" s="167" t="s">
        <v>1128</v>
      </c>
      <c r="J21" s="181" t="s">
        <v>1173</v>
      </c>
      <c r="K21" s="9" t="s">
        <v>1061</v>
      </c>
      <c r="L21" s="9"/>
    </row>
    <row r="22" spans="2:12" x14ac:dyDescent="0.25">
      <c r="B22" s="9"/>
      <c r="C22" s="9"/>
      <c r="D22" s="14" t="s">
        <v>43</v>
      </c>
      <c r="E22" s="9" t="s">
        <v>309</v>
      </c>
      <c r="F22" s="52">
        <v>0.28000000000000003</v>
      </c>
      <c r="G22" s="52">
        <v>0.28000000000000003</v>
      </c>
      <c r="H22" s="166">
        <v>2</v>
      </c>
      <c r="I22" s="167" t="s">
        <v>1128</v>
      </c>
      <c r="J22" s="181" t="s">
        <v>1173</v>
      </c>
      <c r="K22" s="9" t="s">
        <v>1061</v>
      </c>
      <c r="L22" s="9"/>
    </row>
    <row r="23" spans="2:12" x14ac:dyDescent="0.25">
      <c r="B23" s="9"/>
      <c r="C23" s="9"/>
      <c r="D23" s="14" t="s">
        <v>44</v>
      </c>
      <c r="E23" s="9" t="s">
        <v>310</v>
      </c>
      <c r="F23" s="63">
        <v>0.24399999999999999</v>
      </c>
      <c r="G23" s="140">
        <v>0.24399999999999999</v>
      </c>
      <c r="H23" s="166">
        <v>2</v>
      </c>
      <c r="I23" s="167" t="s">
        <v>1128</v>
      </c>
      <c r="J23" s="181" t="s">
        <v>1173</v>
      </c>
      <c r="K23" s="9" t="s">
        <v>1061</v>
      </c>
      <c r="L23" s="9"/>
    </row>
    <row r="24" spans="2:12" x14ac:dyDescent="0.25">
      <c r="B24" s="9"/>
      <c r="C24" s="9"/>
      <c r="D24" s="14" t="s">
        <v>45</v>
      </c>
      <c r="E24" s="9" t="s">
        <v>311</v>
      </c>
      <c r="F24" s="63">
        <v>0.16200000000000001</v>
      </c>
      <c r="G24" s="140">
        <v>0.16200000000000001</v>
      </c>
      <c r="H24" s="166">
        <v>2</v>
      </c>
      <c r="I24" s="167" t="s">
        <v>1128</v>
      </c>
      <c r="J24" s="181" t="s">
        <v>1173</v>
      </c>
      <c r="K24" s="9" t="s">
        <v>1061</v>
      </c>
      <c r="L24" s="9"/>
    </row>
    <row r="25" spans="2:12" x14ac:dyDescent="0.25">
      <c r="B25" s="9"/>
      <c r="C25" s="9"/>
      <c r="D25" s="14" t="s">
        <v>312</v>
      </c>
      <c r="E25" s="9" t="s">
        <v>313</v>
      </c>
      <c r="F25" s="63">
        <v>0.39200000000000002</v>
      </c>
      <c r="G25" s="140">
        <v>0.39200000000000002</v>
      </c>
      <c r="H25" s="166">
        <v>2</v>
      </c>
      <c r="I25" s="167" t="s">
        <v>1128</v>
      </c>
      <c r="J25" s="181" t="s">
        <v>1173</v>
      </c>
      <c r="K25" s="9" t="s">
        <v>1061</v>
      </c>
      <c r="L25" s="9"/>
    </row>
    <row r="26" spans="2:12" x14ac:dyDescent="0.25">
      <c r="B26" s="9"/>
      <c r="C26" s="9"/>
      <c r="D26" s="14" t="s">
        <v>314</v>
      </c>
      <c r="E26" s="9" t="s">
        <v>315</v>
      </c>
      <c r="F26" s="63">
        <v>0.32400000000000001</v>
      </c>
      <c r="G26" s="140">
        <v>0.32400000000000001</v>
      </c>
      <c r="H26" s="166">
        <v>2</v>
      </c>
      <c r="I26" s="167" t="s">
        <v>1128</v>
      </c>
      <c r="J26" s="181" t="s">
        <v>1173</v>
      </c>
      <c r="K26" s="9" t="s">
        <v>1061</v>
      </c>
      <c r="L26" s="9"/>
    </row>
    <row r="27" spans="2:12" x14ac:dyDescent="0.25">
      <c r="B27" s="9"/>
      <c r="C27" s="9"/>
      <c r="D27" s="14" t="s">
        <v>316</v>
      </c>
      <c r="E27" s="70" t="s">
        <v>317</v>
      </c>
      <c r="F27" s="63">
        <v>0.33100000000000002</v>
      </c>
      <c r="G27" s="140">
        <v>0.33100000000000002</v>
      </c>
      <c r="H27" s="166">
        <v>2</v>
      </c>
      <c r="I27" s="167" t="s">
        <v>1128</v>
      </c>
      <c r="J27" s="181" t="s">
        <v>1173</v>
      </c>
      <c r="K27" s="9" t="s">
        <v>1061</v>
      </c>
      <c r="L27" s="9"/>
    </row>
    <row r="28" spans="2:12" x14ac:dyDescent="0.25">
      <c r="B28" s="9"/>
      <c r="C28" s="9"/>
      <c r="D28" s="14" t="s">
        <v>1073</v>
      </c>
      <c r="E28" s="9" t="s">
        <v>318</v>
      </c>
      <c r="F28" s="52">
        <v>1.1399999999999999</v>
      </c>
      <c r="G28" s="52">
        <v>1.1399999999999999</v>
      </c>
      <c r="H28" s="166">
        <v>2</v>
      </c>
      <c r="I28" s="167" t="s">
        <v>1128</v>
      </c>
      <c r="J28" s="181" t="s">
        <v>1173</v>
      </c>
      <c r="K28" s="9" t="s">
        <v>1061</v>
      </c>
      <c r="L28" s="9"/>
    </row>
    <row r="29" spans="2:12" x14ac:dyDescent="0.25">
      <c r="B29" s="9"/>
      <c r="C29" s="9"/>
      <c r="D29" s="14" t="s">
        <v>249</v>
      </c>
      <c r="E29" s="9" t="s">
        <v>319</v>
      </c>
      <c r="F29" s="52">
        <v>0.94</v>
      </c>
      <c r="G29" s="52">
        <v>0.94</v>
      </c>
      <c r="H29" s="166">
        <v>2</v>
      </c>
      <c r="I29" s="167" t="s">
        <v>1128</v>
      </c>
      <c r="J29" s="181" t="s">
        <v>1173</v>
      </c>
      <c r="K29" s="9" t="s">
        <v>1061</v>
      </c>
      <c r="L29" s="9"/>
    </row>
    <row r="30" spans="2:12" x14ac:dyDescent="0.25">
      <c r="B30" s="9"/>
      <c r="C30" s="9"/>
      <c r="D30" s="14" t="s">
        <v>320</v>
      </c>
      <c r="E30" s="9" t="s">
        <v>321</v>
      </c>
      <c r="F30" s="63">
        <v>0.16200000000000001</v>
      </c>
      <c r="G30" s="140">
        <v>0.16200000000000001</v>
      </c>
      <c r="H30" s="166">
        <v>2</v>
      </c>
      <c r="I30" s="167" t="s">
        <v>1128</v>
      </c>
      <c r="J30" s="181" t="s">
        <v>1173</v>
      </c>
      <c r="K30" s="9" t="s">
        <v>1061</v>
      </c>
      <c r="L30" s="9"/>
    </row>
    <row r="31" spans="2:12" x14ac:dyDescent="0.25">
      <c r="B31" s="9"/>
      <c r="C31" s="9"/>
      <c r="D31" s="14" t="s">
        <v>322</v>
      </c>
      <c r="E31" s="9" t="s">
        <v>323</v>
      </c>
      <c r="F31" s="63">
        <v>0.98199999999999998</v>
      </c>
      <c r="G31" s="140">
        <v>0.98199999999999998</v>
      </c>
      <c r="H31" s="166">
        <v>2</v>
      </c>
      <c r="I31" s="167" t="s">
        <v>1128</v>
      </c>
      <c r="J31" s="181" t="s">
        <v>1173</v>
      </c>
      <c r="K31" s="9" t="s">
        <v>1061</v>
      </c>
      <c r="L31" s="9"/>
    </row>
    <row r="32" spans="2:12" x14ac:dyDescent="0.25">
      <c r="B32" s="9"/>
      <c r="C32" s="9"/>
      <c r="D32" s="14" t="s">
        <v>324</v>
      </c>
      <c r="E32" s="9" t="s">
        <v>325</v>
      </c>
      <c r="F32" s="63">
        <v>1.0369999999999999</v>
      </c>
      <c r="G32" s="140">
        <v>1.0369999999999999</v>
      </c>
      <c r="H32" s="166">
        <v>2</v>
      </c>
      <c r="I32" s="167" t="s">
        <v>1128</v>
      </c>
      <c r="J32" s="181" t="s">
        <v>1173</v>
      </c>
      <c r="K32" s="9" t="s">
        <v>1061</v>
      </c>
      <c r="L32" s="9"/>
    </row>
    <row r="33" spans="2:12" x14ac:dyDescent="0.25">
      <c r="B33" s="9"/>
      <c r="C33" s="9"/>
      <c r="D33" s="14" t="s">
        <v>326</v>
      </c>
      <c r="E33" s="9" t="s">
        <v>327</v>
      </c>
      <c r="F33" s="63">
        <v>0.94299999999999995</v>
      </c>
      <c r="G33" s="140">
        <v>0.94299999999999995</v>
      </c>
      <c r="H33" s="166">
        <v>2</v>
      </c>
      <c r="I33" s="167" t="s">
        <v>1128</v>
      </c>
      <c r="J33" s="181" t="s">
        <v>1173</v>
      </c>
      <c r="K33" s="9" t="s">
        <v>1061</v>
      </c>
      <c r="L33" s="9"/>
    </row>
    <row r="34" spans="2:12" x14ac:dyDescent="0.25">
      <c r="B34" s="9"/>
      <c r="C34" s="9"/>
      <c r="D34" s="14" t="s">
        <v>481</v>
      </c>
      <c r="E34" s="9" t="s">
        <v>482</v>
      </c>
      <c r="F34" s="77">
        <v>0.58199999999999996</v>
      </c>
      <c r="G34" s="140">
        <v>0.58199999999999996</v>
      </c>
      <c r="H34" s="166">
        <v>2</v>
      </c>
      <c r="I34" s="167" t="s">
        <v>1128</v>
      </c>
      <c r="J34" s="181" t="s">
        <v>1173</v>
      </c>
      <c r="K34" s="9" t="s">
        <v>1061</v>
      </c>
      <c r="L34" s="9"/>
    </row>
    <row r="35" spans="2:12" x14ac:dyDescent="0.25">
      <c r="B35" s="9"/>
      <c r="C35" s="9"/>
      <c r="D35" s="14" t="s">
        <v>328</v>
      </c>
      <c r="E35" s="9" t="s">
        <v>327</v>
      </c>
      <c r="F35" s="63">
        <v>0.94299999999999995</v>
      </c>
      <c r="G35" s="140">
        <v>0.94299999999999995</v>
      </c>
      <c r="H35" s="166">
        <v>2</v>
      </c>
      <c r="I35" s="167" t="s">
        <v>1128</v>
      </c>
      <c r="J35" s="181" t="s">
        <v>1173</v>
      </c>
      <c r="K35" s="9" t="s">
        <v>1061</v>
      </c>
      <c r="L35" s="9"/>
    </row>
    <row r="36" spans="2:12" x14ac:dyDescent="0.25">
      <c r="B36" s="9"/>
      <c r="C36" s="9"/>
      <c r="D36" s="14" t="s">
        <v>329</v>
      </c>
      <c r="E36" s="9" t="s">
        <v>330</v>
      </c>
      <c r="F36" s="63">
        <v>0.32300000000000001</v>
      </c>
      <c r="G36" s="140">
        <v>0.32300000000000001</v>
      </c>
      <c r="H36" s="166">
        <v>2</v>
      </c>
      <c r="I36" s="167" t="s">
        <v>1128</v>
      </c>
      <c r="J36" s="181" t="s">
        <v>1173</v>
      </c>
      <c r="K36" s="9" t="s">
        <v>1061</v>
      </c>
      <c r="L36" s="9"/>
    </row>
    <row r="37" spans="2:12" x14ac:dyDescent="0.25">
      <c r="B37" s="9"/>
      <c r="C37" s="9"/>
      <c r="D37" s="14" t="s">
        <v>331</v>
      </c>
      <c r="E37" s="9" t="s">
        <v>332</v>
      </c>
      <c r="F37" s="63">
        <v>0.113</v>
      </c>
      <c r="G37" s="140">
        <v>0.113</v>
      </c>
      <c r="H37" s="166">
        <v>2</v>
      </c>
      <c r="I37" s="167" t="s">
        <v>1128</v>
      </c>
      <c r="J37" s="181" t="s">
        <v>1173</v>
      </c>
      <c r="K37" s="9" t="s">
        <v>1061</v>
      </c>
      <c r="L37" s="9"/>
    </row>
    <row r="38" spans="2:12" x14ac:dyDescent="0.25">
      <c r="B38" s="9"/>
      <c r="C38" s="9"/>
      <c r="D38" s="14" t="s">
        <v>333</v>
      </c>
      <c r="E38" s="9" t="s">
        <v>334</v>
      </c>
      <c r="F38" s="63">
        <v>0.19500000000000001</v>
      </c>
      <c r="G38" s="140">
        <v>0.19500000000000001</v>
      </c>
      <c r="H38" s="166">
        <v>2</v>
      </c>
      <c r="I38" s="167" t="s">
        <v>1128</v>
      </c>
      <c r="J38" s="181" t="s">
        <v>1173</v>
      </c>
      <c r="K38" s="9" t="s">
        <v>1061</v>
      </c>
      <c r="L38" s="9"/>
    </row>
    <row r="39" spans="2:12" x14ac:dyDescent="0.25">
      <c r="B39" s="9"/>
      <c r="C39" s="9"/>
      <c r="D39" s="14" t="s">
        <v>335</v>
      </c>
      <c r="E39" s="9" t="s">
        <v>336</v>
      </c>
      <c r="F39" s="63">
        <v>0.13300000000000001</v>
      </c>
      <c r="G39" s="140">
        <v>0.13300000000000001</v>
      </c>
      <c r="H39" s="166">
        <v>2</v>
      </c>
      <c r="I39" s="167" t="s">
        <v>1128</v>
      </c>
      <c r="J39" s="181" t="s">
        <v>1173</v>
      </c>
      <c r="K39" s="9" t="s">
        <v>1061</v>
      </c>
      <c r="L39" s="9"/>
    </row>
    <row r="40" spans="2:12" x14ac:dyDescent="0.25">
      <c r="B40" s="9"/>
      <c r="C40" s="9"/>
      <c r="D40" s="14" t="s">
        <v>337</v>
      </c>
      <c r="E40" s="9" t="s">
        <v>338</v>
      </c>
      <c r="F40" s="63">
        <v>6.4000000000000001E-2</v>
      </c>
      <c r="G40" s="140">
        <v>6.4000000000000001E-2</v>
      </c>
      <c r="H40" s="166">
        <v>2</v>
      </c>
      <c r="I40" s="167" t="s">
        <v>1128</v>
      </c>
      <c r="J40" s="181" t="s">
        <v>1173</v>
      </c>
      <c r="K40" s="9" t="s">
        <v>1061</v>
      </c>
      <c r="L40" s="9"/>
    </row>
    <row r="41" spans="2:12" x14ac:dyDescent="0.25">
      <c r="B41" s="9"/>
      <c r="C41" s="9"/>
      <c r="D41" s="14" t="s">
        <v>339</v>
      </c>
      <c r="E41" s="9" t="s">
        <v>340</v>
      </c>
      <c r="F41" s="63">
        <v>0.23300000000000001</v>
      </c>
      <c r="G41" s="140">
        <v>0.23300000000000001</v>
      </c>
      <c r="H41" s="166">
        <v>2</v>
      </c>
      <c r="I41" s="167" t="s">
        <v>1128</v>
      </c>
      <c r="J41" s="181" t="s">
        <v>1173</v>
      </c>
      <c r="K41" s="9" t="s">
        <v>1061</v>
      </c>
      <c r="L41" s="9"/>
    </row>
    <row r="42" spans="2:12" x14ac:dyDescent="0.25">
      <c r="B42" s="9"/>
      <c r="C42" s="9"/>
      <c r="D42" s="14" t="s">
        <v>341</v>
      </c>
      <c r="E42" s="9" t="s">
        <v>342</v>
      </c>
      <c r="F42" s="63">
        <v>0.504</v>
      </c>
      <c r="G42" s="140">
        <v>0.504</v>
      </c>
      <c r="H42" s="166">
        <v>2</v>
      </c>
      <c r="I42" s="167" t="s">
        <v>1128</v>
      </c>
      <c r="J42" s="181" t="s">
        <v>1173</v>
      </c>
      <c r="K42" s="9" t="s">
        <v>1061</v>
      </c>
      <c r="L42" s="9"/>
    </row>
    <row r="43" spans="2:12" x14ac:dyDescent="0.25">
      <c r="B43" s="9"/>
      <c r="C43" s="9"/>
      <c r="D43" s="14" t="s">
        <v>343</v>
      </c>
      <c r="E43" s="9" t="s">
        <v>344</v>
      </c>
      <c r="F43" s="63">
        <v>0.70299999999999996</v>
      </c>
      <c r="G43" s="140">
        <v>0.70299999999999996</v>
      </c>
      <c r="H43" s="166">
        <v>2</v>
      </c>
      <c r="I43" s="167" t="s">
        <v>1128</v>
      </c>
      <c r="J43" s="181" t="s">
        <v>1173</v>
      </c>
      <c r="K43" s="9" t="s">
        <v>1061</v>
      </c>
      <c r="L43" s="9"/>
    </row>
    <row r="44" spans="2:12" x14ac:dyDescent="0.25">
      <c r="B44" s="9"/>
      <c r="C44" s="9"/>
      <c r="D44" s="14" t="s">
        <v>345</v>
      </c>
      <c r="E44" s="9" t="s">
        <v>346</v>
      </c>
      <c r="F44" s="63">
        <v>0.76300000000000001</v>
      </c>
      <c r="G44" s="140">
        <v>0.76300000000000001</v>
      </c>
      <c r="H44" s="166">
        <v>2</v>
      </c>
      <c r="I44" s="167" t="s">
        <v>1128</v>
      </c>
      <c r="J44" s="181" t="s">
        <v>1173</v>
      </c>
      <c r="K44" s="9" t="s">
        <v>1061</v>
      </c>
      <c r="L44" s="9"/>
    </row>
    <row r="45" spans="2:12" x14ac:dyDescent="0.25">
      <c r="B45" s="9"/>
      <c r="C45" s="9"/>
      <c r="D45" s="14" t="s">
        <v>347</v>
      </c>
      <c r="E45" s="9" t="s">
        <v>346</v>
      </c>
      <c r="F45" s="63">
        <v>0.76300000000000001</v>
      </c>
      <c r="G45" s="140">
        <v>0.76300000000000001</v>
      </c>
      <c r="H45" s="166">
        <v>2</v>
      </c>
      <c r="I45" s="167" t="s">
        <v>1128</v>
      </c>
      <c r="J45" s="181" t="s">
        <v>1173</v>
      </c>
      <c r="K45" s="9" t="s">
        <v>1061</v>
      </c>
      <c r="L45" s="9"/>
    </row>
    <row r="46" spans="2:12" x14ac:dyDescent="0.25">
      <c r="B46" s="9"/>
      <c r="C46" s="9"/>
      <c r="D46" s="14" t="s">
        <v>348</v>
      </c>
      <c r="E46" s="9" t="s">
        <v>349</v>
      </c>
      <c r="F46" s="63">
        <v>0.71399999999999997</v>
      </c>
      <c r="G46" s="140">
        <v>0.71399999999999997</v>
      </c>
      <c r="H46" s="166">
        <v>2</v>
      </c>
      <c r="I46" s="167" t="s">
        <v>1128</v>
      </c>
      <c r="J46" s="181" t="s">
        <v>1173</v>
      </c>
      <c r="K46" s="9" t="s">
        <v>1061</v>
      </c>
      <c r="L46" s="9"/>
    </row>
    <row r="47" spans="2:12" x14ac:dyDescent="0.25">
      <c r="B47" s="9"/>
      <c r="C47" s="9"/>
      <c r="D47" s="14" t="s">
        <v>350</v>
      </c>
      <c r="E47" s="9" t="s">
        <v>351</v>
      </c>
      <c r="F47" s="52">
        <v>0.67</v>
      </c>
      <c r="G47" s="52">
        <v>0.67</v>
      </c>
      <c r="H47" s="166">
        <v>2</v>
      </c>
      <c r="I47" s="167" t="s">
        <v>1128</v>
      </c>
      <c r="J47" s="181" t="s">
        <v>1173</v>
      </c>
      <c r="K47" s="9" t="s">
        <v>1061</v>
      </c>
      <c r="L47" s="9"/>
    </row>
    <row r="48" spans="2:12" x14ac:dyDescent="0.25">
      <c r="B48" s="9"/>
      <c r="C48" s="9"/>
      <c r="D48" s="14" t="s">
        <v>352</v>
      </c>
      <c r="E48" s="9" t="s">
        <v>353</v>
      </c>
      <c r="F48" s="52">
        <v>0.75</v>
      </c>
      <c r="G48" s="52">
        <v>0.75</v>
      </c>
      <c r="H48" s="166">
        <v>2</v>
      </c>
      <c r="I48" s="167" t="s">
        <v>1128</v>
      </c>
      <c r="J48" s="181" t="s">
        <v>1173</v>
      </c>
      <c r="K48" s="9" t="s">
        <v>1061</v>
      </c>
      <c r="L48" s="9"/>
    </row>
    <row r="49" spans="2:12" x14ac:dyDescent="0.25">
      <c r="B49" s="9"/>
      <c r="C49" s="9"/>
      <c r="D49" s="14" t="s">
        <v>354</v>
      </c>
      <c r="E49" s="9" t="s">
        <v>355</v>
      </c>
      <c r="F49" s="52">
        <v>0.72499999999999998</v>
      </c>
      <c r="G49" s="52">
        <v>0.72499999999999998</v>
      </c>
      <c r="H49" s="166">
        <v>2</v>
      </c>
      <c r="I49" s="167" t="s">
        <v>1128</v>
      </c>
      <c r="J49" s="181" t="s">
        <v>1173</v>
      </c>
      <c r="K49" s="9" t="s">
        <v>1061</v>
      </c>
      <c r="L49" s="9"/>
    </row>
    <row r="50" spans="2:12" x14ac:dyDescent="0.25">
      <c r="B50" s="9"/>
      <c r="C50" s="9"/>
      <c r="D50" s="14" t="s">
        <v>356</v>
      </c>
      <c r="E50" s="9" t="s">
        <v>357</v>
      </c>
      <c r="F50" s="52">
        <v>0.69799999999999995</v>
      </c>
      <c r="G50" s="52">
        <v>0.69799999999999995</v>
      </c>
      <c r="H50" s="166">
        <v>2</v>
      </c>
      <c r="I50" s="167" t="s">
        <v>1128</v>
      </c>
      <c r="J50" s="181" t="s">
        <v>1173</v>
      </c>
      <c r="K50" s="9" t="s">
        <v>1061</v>
      </c>
      <c r="L50" s="9"/>
    </row>
    <row r="51" spans="2:12" x14ac:dyDescent="0.25">
      <c r="B51" s="9"/>
      <c r="C51" s="9"/>
      <c r="D51" s="14" t="s">
        <v>358</v>
      </c>
      <c r="E51" s="9" t="s">
        <v>359</v>
      </c>
      <c r="F51" s="52">
        <v>0.63400000000000001</v>
      </c>
      <c r="G51" s="52">
        <v>0.63400000000000001</v>
      </c>
      <c r="H51" s="166">
        <v>2</v>
      </c>
      <c r="I51" s="167" t="s">
        <v>1128</v>
      </c>
      <c r="J51" s="181" t="s">
        <v>1173</v>
      </c>
      <c r="K51" s="9" t="s">
        <v>1061</v>
      </c>
      <c r="L51" s="9"/>
    </row>
    <row r="52" spans="2:12" x14ac:dyDescent="0.25">
      <c r="B52" s="9"/>
      <c r="C52" s="9"/>
      <c r="D52" s="14" t="s">
        <v>360</v>
      </c>
      <c r="E52" s="9" t="s">
        <v>361</v>
      </c>
      <c r="F52" s="52">
        <v>0.58399999999999996</v>
      </c>
      <c r="G52" s="52">
        <v>0.58399999999999996</v>
      </c>
      <c r="H52" s="166">
        <v>2</v>
      </c>
      <c r="I52" s="167" t="s">
        <v>1128</v>
      </c>
      <c r="J52" s="181" t="s">
        <v>1173</v>
      </c>
      <c r="K52" s="9" t="s">
        <v>1061</v>
      </c>
      <c r="L52" s="9"/>
    </row>
    <row r="53" spans="2:12" x14ac:dyDescent="0.25">
      <c r="B53" s="9"/>
      <c r="C53" s="9"/>
      <c r="D53" s="14" t="s">
        <v>362</v>
      </c>
      <c r="E53" s="9" t="s">
        <v>361</v>
      </c>
      <c r="F53" s="52">
        <v>0.58399999999999996</v>
      </c>
      <c r="G53" s="52">
        <v>0.58399999999999996</v>
      </c>
      <c r="H53" s="166">
        <v>2</v>
      </c>
      <c r="I53" s="167" t="s">
        <v>1128</v>
      </c>
      <c r="J53" s="181" t="s">
        <v>1173</v>
      </c>
      <c r="K53" s="9" t="s">
        <v>1061</v>
      </c>
      <c r="L53" s="9"/>
    </row>
    <row r="54" spans="2:12" x14ac:dyDescent="0.25">
      <c r="B54" s="9"/>
      <c r="C54" s="9"/>
      <c r="D54" s="14" t="s">
        <v>363</v>
      </c>
      <c r="E54" s="9" t="s">
        <v>364</v>
      </c>
      <c r="F54" s="52">
        <v>0.60599999999999998</v>
      </c>
      <c r="G54" s="52">
        <v>0.60599999999999998</v>
      </c>
      <c r="H54" s="166">
        <v>2</v>
      </c>
      <c r="I54" s="167" t="s">
        <v>1128</v>
      </c>
      <c r="J54" s="181" t="s">
        <v>1173</v>
      </c>
      <c r="K54" s="9" t="s">
        <v>1061</v>
      </c>
      <c r="L54" s="9"/>
    </row>
    <row r="55" spans="2:12" x14ac:dyDescent="0.25">
      <c r="B55" s="9"/>
      <c r="C55" s="9"/>
      <c r="D55" s="14" t="s">
        <v>365</v>
      </c>
      <c r="E55" s="9" t="s">
        <v>366</v>
      </c>
      <c r="F55" s="52">
        <v>0.60799999999999998</v>
      </c>
      <c r="G55" s="52">
        <v>0.60799999999999998</v>
      </c>
      <c r="H55" s="166">
        <v>2</v>
      </c>
      <c r="I55" s="167" t="s">
        <v>1128</v>
      </c>
      <c r="J55" s="181" t="s">
        <v>1173</v>
      </c>
      <c r="K55" s="9" t="s">
        <v>1061</v>
      </c>
      <c r="L55" s="9"/>
    </row>
    <row r="56" spans="2:12" x14ac:dyDescent="0.25">
      <c r="B56" s="9"/>
      <c r="C56" s="9"/>
      <c r="D56" s="14" t="s">
        <v>367</v>
      </c>
      <c r="E56" s="9" t="s">
        <v>368</v>
      </c>
      <c r="F56" s="52">
        <v>0.57599999999999996</v>
      </c>
      <c r="G56" s="52">
        <v>0.57599999999999996</v>
      </c>
      <c r="H56" s="166">
        <v>2</v>
      </c>
      <c r="I56" s="167" t="s">
        <v>1128</v>
      </c>
      <c r="J56" s="181" t="s">
        <v>1173</v>
      </c>
      <c r="K56" s="9" t="s">
        <v>1061</v>
      </c>
      <c r="L56" s="9"/>
    </row>
    <row r="57" spans="2:12" x14ac:dyDescent="0.25">
      <c r="B57" s="9"/>
      <c r="C57" s="9"/>
      <c r="D57" s="14" t="s">
        <v>369</v>
      </c>
      <c r="E57" s="9" t="s">
        <v>368</v>
      </c>
      <c r="F57" s="52">
        <v>0.54900000000000004</v>
      </c>
      <c r="G57" s="52">
        <v>0.54900000000000004</v>
      </c>
      <c r="H57" s="166">
        <v>2</v>
      </c>
      <c r="I57" s="167" t="s">
        <v>1128</v>
      </c>
      <c r="J57" s="181" t="s">
        <v>1173</v>
      </c>
      <c r="K57" s="9" t="s">
        <v>1061</v>
      </c>
      <c r="L57" s="9"/>
    </row>
    <row r="58" spans="2:12" x14ac:dyDescent="0.25">
      <c r="B58" s="9"/>
      <c r="C58" s="9"/>
      <c r="D58" s="14" t="s">
        <v>370</v>
      </c>
      <c r="E58" s="9" t="s">
        <v>371</v>
      </c>
      <c r="F58" s="52">
        <v>0.371</v>
      </c>
      <c r="G58" s="52">
        <v>0.371</v>
      </c>
      <c r="H58" s="166">
        <v>2</v>
      </c>
      <c r="I58" s="167" t="s">
        <v>1128</v>
      </c>
      <c r="J58" s="181" t="s">
        <v>1173</v>
      </c>
      <c r="K58" s="9" t="s">
        <v>1061</v>
      </c>
      <c r="L58" s="9"/>
    </row>
    <row r="59" spans="2:12" x14ac:dyDescent="0.25">
      <c r="B59" s="9"/>
      <c r="C59" s="9"/>
      <c r="D59" s="14" t="s">
        <v>165</v>
      </c>
      <c r="E59" s="9"/>
      <c r="F59" s="63">
        <v>5.3010000000000002</v>
      </c>
      <c r="G59" s="140">
        <v>5.3010000000000002</v>
      </c>
      <c r="H59" s="166">
        <v>2</v>
      </c>
      <c r="I59" s="167" t="s">
        <v>1128</v>
      </c>
      <c r="J59" s="181" t="s">
        <v>1173</v>
      </c>
      <c r="K59" s="9" t="s">
        <v>1061</v>
      </c>
      <c r="L59" s="9"/>
    </row>
    <row r="60" spans="2:12" x14ac:dyDescent="0.25">
      <c r="B60" s="9"/>
      <c r="C60" s="9"/>
      <c r="D60" s="9"/>
      <c r="E60" s="63" t="s">
        <v>93</v>
      </c>
      <c r="F60" s="44">
        <f>SUM(F17:F59)</f>
        <v>28.687000000000005</v>
      </c>
      <c r="G60" s="44">
        <f>SUM(G17:G59)</f>
        <v>28.687000000000005</v>
      </c>
      <c r="H60" s="9"/>
      <c r="I60" s="9"/>
      <c r="J60" s="9"/>
      <c r="K60" s="9"/>
      <c r="L60" s="9"/>
    </row>
    <row r="62" spans="2:12" x14ac:dyDescent="0.25">
      <c r="B62" s="133" t="s">
        <v>33</v>
      </c>
      <c r="C62" s="133"/>
      <c r="D62" s="133"/>
      <c r="E62" s="133"/>
      <c r="F62" s="133"/>
      <c r="G62" s="133"/>
      <c r="H62" s="133"/>
      <c r="I62" s="133"/>
      <c r="J62" s="133"/>
      <c r="K62" s="133"/>
      <c r="L62" s="133"/>
    </row>
    <row r="64" spans="2:12" ht="15.75" thickBot="1" x14ac:dyDescent="0.3"/>
    <row r="65" spans="2:12" ht="19.5" thickBot="1" x14ac:dyDescent="0.3">
      <c r="B65" s="188" t="s">
        <v>21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90"/>
    </row>
    <row r="66" spans="2:12" x14ac:dyDescent="0.25">
      <c r="B66" s="191" t="s">
        <v>22</v>
      </c>
      <c r="C66" s="192"/>
      <c r="D66" s="192"/>
      <c r="E66" s="192"/>
      <c r="F66" s="192"/>
      <c r="G66" s="192"/>
      <c r="H66" s="192"/>
      <c r="I66" s="192" t="s">
        <v>1123</v>
      </c>
      <c r="J66" s="192"/>
      <c r="K66" s="192"/>
      <c r="L66" s="193"/>
    </row>
    <row r="67" spans="2:12" x14ac:dyDescent="0.25">
      <c r="B67" s="194"/>
      <c r="C67" s="195"/>
      <c r="D67" s="195"/>
      <c r="E67" s="195"/>
      <c r="F67" s="195"/>
      <c r="G67" s="195"/>
      <c r="H67" s="195"/>
      <c r="I67" s="195"/>
      <c r="J67" s="195"/>
      <c r="K67" s="195"/>
      <c r="L67" s="196"/>
    </row>
    <row r="68" spans="2:12" ht="15.75" thickBot="1" x14ac:dyDescent="0.3">
      <c r="B68" s="197" t="s">
        <v>26</v>
      </c>
      <c r="C68" s="198"/>
      <c r="D68" s="198"/>
      <c r="E68" s="198" t="s">
        <v>101</v>
      </c>
      <c r="F68" s="198"/>
      <c r="G68" s="198"/>
      <c r="H68" s="198"/>
      <c r="I68" s="198"/>
      <c r="J68" s="198" t="s">
        <v>102</v>
      </c>
      <c r="K68" s="198"/>
      <c r="L68" s="199"/>
    </row>
    <row r="69" spans="2:12" ht="30" customHeight="1" thickBot="1" x14ac:dyDescent="0.3">
      <c r="B69" s="19" t="s">
        <v>14</v>
      </c>
      <c r="C69" s="20" t="s">
        <v>15</v>
      </c>
      <c r="D69" s="20" t="s">
        <v>66</v>
      </c>
      <c r="E69" s="20" t="s">
        <v>67</v>
      </c>
      <c r="F69" s="141" t="s">
        <v>1115</v>
      </c>
      <c r="G69" s="141" t="s">
        <v>1116</v>
      </c>
      <c r="H69" s="20" t="s">
        <v>16</v>
      </c>
      <c r="I69" s="20" t="s">
        <v>17</v>
      </c>
      <c r="J69" s="20" t="s">
        <v>18</v>
      </c>
      <c r="K69" s="20" t="s">
        <v>19</v>
      </c>
      <c r="L69" s="21" t="s">
        <v>20</v>
      </c>
    </row>
    <row r="70" spans="2:12" x14ac:dyDescent="0.25">
      <c r="B70" s="10"/>
      <c r="C70" s="10"/>
      <c r="D70" s="76" t="s">
        <v>733</v>
      </c>
      <c r="E70" s="10"/>
      <c r="F70" s="10"/>
      <c r="G70" s="10"/>
      <c r="H70" s="10"/>
      <c r="I70" s="10"/>
      <c r="J70" s="10"/>
      <c r="K70" s="10"/>
      <c r="L70" s="10"/>
    </row>
    <row r="71" spans="2:12" x14ac:dyDescent="0.25">
      <c r="B71" s="9"/>
      <c r="C71" s="9"/>
      <c r="D71" s="14" t="s">
        <v>1074</v>
      </c>
      <c r="E71" t="s">
        <v>483</v>
      </c>
      <c r="F71" s="82">
        <v>0.34399999999999997</v>
      </c>
      <c r="G71" s="82">
        <v>0.34399999999999997</v>
      </c>
      <c r="H71" s="166">
        <v>2</v>
      </c>
      <c r="I71" s="167" t="s">
        <v>1128</v>
      </c>
      <c r="J71" s="178" t="s">
        <v>1173</v>
      </c>
      <c r="K71" s="9" t="s">
        <v>1061</v>
      </c>
      <c r="L71" s="9"/>
    </row>
    <row r="72" spans="2:12" x14ac:dyDescent="0.25">
      <c r="B72" s="9"/>
      <c r="C72" s="9"/>
      <c r="D72" s="14" t="s">
        <v>50</v>
      </c>
      <c r="E72" s="71" t="s">
        <v>390</v>
      </c>
      <c r="F72" s="63">
        <v>0.22800000000000001</v>
      </c>
      <c r="G72" s="140">
        <v>0.22800000000000001</v>
      </c>
      <c r="H72" s="166">
        <v>2</v>
      </c>
      <c r="I72" s="167" t="s">
        <v>1128</v>
      </c>
      <c r="J72" s="178" t="s">
        <v>1173</v>
      </c>
      <c r="K72" s="9" t="s">
        <v>1061</v>
      </c>
      <c r="L72" s="9"/>
    </row>
    <row r="73" spans="2:12" x14ac:dyDescent="0.25">
      <c r="B73" s="9"/>
      <c r="C73" s="9"/>
      <c r="D73" s="14" t="s">
        <v>51</v>
      </c>
      <c r="E73" t="s">
        <v>391</v>
      </c>
      <c r="F73" s="52">
        <v>0.09</v>
      </c>
      <c r="G73" s="52">
        <v>0.09</v>
      </c>
      <c r="H73" s="166">
        <v>2</v>
      </c>
      <c r="I73" s="167" t="s">
        <v>1128</v>
      </c>
      <c r="J73" s="178" t="s">
        <v>1173</v>
      </c>
      <c r="K73" s="9" t="s">
        <v>1061</v>
      </c>
      <c r="L73" s="9"/>
    </row>
    <row r="74" spans="2:12" x14ac:dyDescent="0.25">
      <c r="B74" s="9"/>
      <c r="C74" s="9"/>
      <c r="D74" s="72" t="s">
        <v>406</v>
      </c>
      <c r="E74" s="9" t="s">
        <v>373</v>
      </c>
      <c r="F74" s="63">
        <v>0.747</v>
      </c>
      <c r="G74" s="140">
        <v>0.747</v>
      </c>
      <c r="H74" s="166">
        <v>2</v>
      </c>
      <c r="I74" s="167" t="s">
        <v>1128</v>
      </c>
      <c r="J74" s="178" t="s">
        <v>1173</v>
      </c>
      <c r="K74" s="9" t="s">
        <v>1061</v>
      </c>
      <c r="L74" s="9"/>
    </row>
    <row r="75" spans="2:12" x14ac:dyDescent="0.25">
      <c r="B75" s="9"/>
      <c r="C75" s="9"/>
      <c r="D75" s="14" t="s">
        <v>372</v>
      </c>
      <c r="E75" s="9" t="s">
        <v>395</v>
      </c>
      <c r="F75" s="63">
        <v>1.0980000000000001</v>
      </c>
      <c r="G75" s="140">
        <v>1.0980000000000001</v>
      </c>
      <c r="H75" s="166">
        <v>2</v>
      </c>
      <c r="I75" s="167" t="s">
        <v>1128</v>
      </c>
      <c r="J75" s="178" t="s">
        <v>1173</v>
      </c>
      <c r="K75" s="9" t="s">
        <v>1061</v>
      </c>
      <c r="L75" s="9"/>
    </row>
    <row r="76" spans="2:12" x14ac:dyDescent="0.25">
      <c r="B76" s="9"/>
      <c r="C76" s="9"/>
      <c r="D76" s="14" t="s">
        <v>374</v>
      </c>
      <c r="E76" s="9" t="s">
        <v>375</v>
      </c>
      <c r="F76" s="63">
        <v>0.71899999999999997</v>
      </c>
      <c r="G76" s="140">
        <v>0.71899999999999997</v>
      </c>
      <c r="H76" s="166">
        <v>2</v>
      </c>
      <c r="I76" s="167" t="s">
        <v>1128</v>
      </c>
      <c r="J76" s="178" t="s">
        <v>1173</v>
      </c>
      <c r="K76" s="9" t="s">
        <v>1061</v>
      </c>
      <c r="L76" s="9"/>
    </row>
    <row r="77" spans="2:12" x14ac:dyDescent="0.25">
      <c r="B77" s="9"/>
      <c r="C77" s="9"/>
      <c r="D77" s="14" t="s">
        <v>376</v>
      </c>
      <c r="E77" s="9" t="s">
        <v>377</v>
      </c>
      <c r="F77" s="63">
        <v>0.66500000000000004</v>
      </c>
      <c r="G77" s="140">
        <v>0.66500000000000004</v>
      </c>
      <c r="H77" s="166">
        <v>2</v>
      </c>
      <c r="I77" s="167" t="s">
        <v>1128</v>
      </c>
      <c r="J77" s="178" t="s">
        <v>1173</v>
      </c>
      <c r="K77" s="9" t="s">
        <v>1061</v>
      </c>
      <c r="L77" s="9"/>
    </row>
    <row r="78" spans="2:12" x14ac:dyDescent="0.25">
      <c r="B78" s="9"/>
      <c r="C78" s="9"/>
      <c r="D78" s="14" t="s">
        <v>378</v>
      </c>
      <c r="E78" s="9" t="s">
        <v>379</v>
      </c>
      <c r="F78" s="63">
        <v>0.61299999999999999</v>
      </c>
      <c r="G78" s="140">
        <v>0.61299999999999999</v>
      </c>
      <c r="H78" s="166">
        <v>2</v>
      </c>
      <c r="I78" s="167" t="s">
        <v>1128</v>
      </c>
      <c r="J78" s="178" t="s">
        <v>1173</v>
      </c>
      <c r="K78" s="9" t="s">
        <v>1061</v>
      </c>
      <c r="L78" s="9"/>
    </row>
    <row r="79" spans="2:12" x14ac:dyDescent="0.25">
      <c r="B79" s="9"/>
      <c r="C79" s="9"/>
      <c r="D79" s="14" t="s">
        <v>380</v>
      </c>
      <c r="E79" s="9" t="s">
        <v>381</v>
      </c>
      <c r="F79" s="63">
        <v>0.55900000000000005</v>
      </c>
      <c r="G79" s="140">
        <v>0.55900000000000005</v>
      </c>
      <c r="H79" s="166">
        <v>2</v>
      </c>
      <c r="I79" s="167" t="s">
        <v>1128</v>
      </c>
      <c r="J79" s="178" t="s">
        <v>1173</v>
      </c>
      <c r="K79" s="9" t="s">
        <v>1061</v>
      </c>
      <c r="L79" s="9"/>
    </row>
    <row r="80" spans="2:12" x14ac:dyDescent="0.25">
      <c r="B80" s="9"/>
      <c r="C80" s="9"/>
      <c r="D80" s="14" t="s">
        <v>382</v>
      </c>
      <c r="E80" s="9" t="s">
        <v>383</v>
      </c>
      <c r="F80" s="63">
        <v>0.505</v>
      </c>
      <c r="G80" s="140">
        <v>0.505</v>
      </c>
      <c r="H80" s="166">
        <v>2</v>
      </c>
      <c r="I80" s="167" t="s">
        <v>1128</v>
      </c>
      <c r="J80" s="178" t="s">
        <v>1173</v>
      </c>
      <c r="K80" s="9" t="s">
        <v>1061</v>
      </c>
      <c r="L80" s="9"/>
    </row>
    <row r="81" spans="2:12" x14ac:dyDescent="0.25">
      <c r="B81" s="9"/>
      <c r="C81" s="9"/>
      <c r="D81" s="14" t="s">
        <v>384</v>
      </c>
      <c r="E81" s="9" t="s">
        <v>385</v>
      </c>
      <c r="F81" s="52">
        <v>0.45</v>
      </c>
      <c r="G81" s="52">
        <v>0.45</v>
      </c>
      <c r="H81" s="166">
        <v>2</v>
      </c>
      <c r="I81" s="167" t="s">
        <v>1128</v>
      </c>
      <c r="J81" s="178" t="s">
        <v>1173</v>
      </c>
      <c r="K81" s="9" t="s">
        <v>1061</v>
      </c>
      <c r="L81" s="9"/>
    </row>
    <row r="82" spans="2:12" x14ac:dyDescent="0.25">
      <c r="B82" s="9"/>
      <c r="C82" s="9"/>
      <c r="D82" s="14" t="s">
        <v>386</v>
      </c>
      <c r="E82" s="9" t="s">
        <v>387</v>
      </c>
      <c r="F82" s="52">
        <v>0.42</v>
      </c>
      <c r="G82" s="52">
        <v>0.42</v>
      </c>
      <c r="H82" s="166">
        <v>2</v>
      </c>
      <c r="I82" s="167" t="s">
        <v>1128</v>
      </c>
      <c r="J82" s="178" t="s">
        <v>1173</v>
      </c>
      <c r="K82" s="9" t="s">
        <v>1061</v>
      </c>
      <c r="L82" s="9"/>
    </row>
    <row r="83" spans="2:12" x14ac:dyDescent="0.25">
      <c r="B83" s="9"/>
      <c r="C83" s="9"/>
      <c r="D83" s="14" t="s">
        <v>388</v>
      </c>
      <c r="E83" s="9" t="s">
        <v>389</v>
      </c>
      <c r="F83" s="52">
        <v>0.42799999999999999</v>
      </c>
      <c r="G83" s="52">
        <v>0.42799999999999999</v>
      </c>
      <c r="H83" s="166">
        <v>2</v>
      </c>
      <c r="I83" s="167" t="s">
        <v>1128</v>
      </c>
      <c r="J83" s="178" t="s">
        <v>1173</v>
      </c>
      <c r="K83" s="9" t="s">
        <v>1061</v>
      </c>
      <c r="L83" s="9"/>
    </row>
    <row r="84" spans="2:12" x14ac:dyDescent="0.25">
      <c r="B84" s="9"/>
      <c r="C84" s="9"/>
      <c r="D84" s="14" t="s">
        <v>1075</v>
      </c>
      <c r="E84" s="9" t="s">
        <v>399</v>
      </c>
      <c r="F84" s="52">
        <v>0.14099999999999999</v>
      </c>
      <c r="G84" s="52">
        <v>0.14099999999999999</v>
      </c>
      <c r="H84" s="166">
        <v>2</v>
      </c>
      <c r="I84" s="167" t="s">
        <v>1128</v>
      </c>
      <c r="J84" s="178" t="s">
        <v>1173</v>
      </c>
      <c r="K84" s="9" t="s">
        <v>1061</v>
      </c>
      <c r="L84" s="9"/>
    </row>
    <row r="85" spans="2:12" x14ac:dyDescent="0.25">
      <c r="B85" s="9"/>
      <c r="C85" s="9"/>
      <c r="D85" s="14" t="s">
        <v>398</v>
      </c>
      <c r="E85" s="9" t="s">
        <v>392</v>
      </c>
      <c r="F85" s="52">
        <v>9.0999999999999998E-2</v>
      </c>
      <c r="G85" s="52">
        <v>9.0999999999999998E-2</v>
      </c>
      <c r="H85" s="166">
        <v>2</v>
      </c>
      <c r="I85" s="167" t="s">
        <v>1128</v>
      </c>
      <c r="J85" s="178" t="s">
        <v>1173</v>
      </c>
      <c r="K85" s="9" t="s">
        <v>1061</v>
      </c>
      <c r="L85" s="9"/>
    </row>
    <row r="86" spans="2:12" x14ac:dyDescent="0.25">
      <c r="B86" s="9"/>
      <c r="C86" s="9"/>
      <c r="D86" s="14" t="s">
        <v>393</v>
      </c>
      <c r="E86" s="9" t="s">
        <v>394</v>
      </c>
      <c r="F86" s="52">
        <v>0.67500000000000004</v>
      </c>
      <c r="G86" s="52">
        <v>0.67500000000000004</v>
      </c>
      <c r="H86" s="166">
        <v>2</v>
      </c>
      <c r="I86" s="167" t="s">
        <v>1128</v>
      </c>
      <c r="J86" s="178" t="s">
        <v>1173</v>
      </c>
      <c r="K86" s="9" t="s">
        <v>1061</v>
      </c>
      <c r="L86" s="9"/>
    </row>
    <row r="87" spans="2:12" x14ac:dyDescent="0.25">
      <c r="B87" s="9"/>
      <c r="C87" s="9"/>
      <c r="D87" s="14" t="s">
        <v>396</v>
      </c>
      <c r="E87" s="9" t="s">
        <v>397</v>
      </c>
      <c r="F87" s="52">
        <v>0.41699999999999998</v>
      </c>
      <c r="G87" s="52">
        <v>0.41699999999999998</v>
      </c>
      <c r="H87" s="166">
        <v>2</v>
      </c>
      <c r="I87" s="167" t="s">
        <v>1128</v>
      </c>
      <c r="J87" s="178" t="s">
        <v>1173</v>
      </c>
      <c r="K87" s="9" t="s">
        <v>1061</v>
      </c>
      <c r="L87" s="9"/>
    </row>
    <row r="88" spans="2:12" x14ac:dyDescent="0.25">
      <c r="B88" s="9"/>
      <c r="C88" s="9"/>
      <c r="D88" s="14" t="s">
        <v>478</v>
      </c>
      <c r="E88" s="9" t="s">
        <v>479</v>
      </c>
      <c r="F88" s="52">
        <v>0.313</v>
      </c>
      <c r="G88" s="52">
        <v>0.313</v>
      </c>
      <c r="H88" s="166">
        <v>2</v>
      </c>
      <c r="I88" s="167" t="s">
        <v>1128</v>
      </c>
      <c r="J88" s="178" t="s">
        <v>1173</v>
      </c>
      <c r="K88" s="9" t="s">
        <v>1061</v>
      </c>
      <c r="L88" s="9"/>
    </row>
    <row r="89" spans="2:12" x14ac:dyDescent="0.25">
      <c r="B89" s="9"/>
      <c r="C89" s="9"/>
      <c r="D89" s="14" t="s">
        <v>400</v>
      </c>
      <c r="E89" s="9" t="s">
        <v>401</v>
      </c>
      <c r="F89" s="52">
        <v>7.5999999999999998E-2</v>
      </c>
      <c r="G89" s="52">
        <v>7.5999999999999998E-2</v>
      </c>
      <c r="H89" s="166">
        <v>2</v>
      </c>
      <c r="I89" s="167" t="s">
        <v>1128</v>
      </c>
      <c r="J89" s="178" t="s">
        <v>1173</v>
      </c>
      <c r="K89" s="9" t="s">
        <v>1061</v>
      </c>
      <c r="L89" s="9"/>
    </row>
    <row r="90" spans="2:12" x14ac:dyDescent="0.25">
      <c r="B90" s="9"/>
      <c r="C90" s="9"/>
      <c r="D90" s="14" t="s">
        <v>402</v>
      </c>
      <c r="E90" s="9" t="s">
        <v>403</v>
      </c>
      <c r="F90" s="52">
        <v>7.6999999999999999E-2</v>
      </c>
      <c r="G90" s="52">
        <v>7.6999999999999999E-2</v>
      </c>
      <c r="H90" s="166">
        <v>2</v>
      </c>
      <c r="I90" s="167" t="s">
        <v>1128</v>
      </c>
      <c r="J90" s="178" t="s">
        <v>1173</v>
      </c>
      <c r="K90" s="9" t="s">
        <v>1061</v>
      </c>
      <c r="L90" s="9"/>
    </row>
    <row r="91" spans="2:12" x14ac:dyDescent="0.25">
      <c r="B91" s="9"/>
      <c r="C91" s="9"/>
      <c r="D91" s="14" t="s">
        <v>404</v>
      </c>
      <c r="E91" s="9" t="s">
        <v>405</v>
      </c>
      <c r="F91" s="52">
        <v>0.14399999999999999</v>
      </c>
      <c r="G91" s="52">
        <v>0.14399999999999999</v>
      </c>
      <c r="H91" s="166">
        <v>2</v>
      </c>
      <c r="I91" s="167" t="s">
        <v>1128</v>
      </c>
      <c r="J91" s="178" t="s">
        <v>1173</v>
      </c>
      <c r="K91" s="9" t="s">
        <v>1061</v>
      </c>
      <c r="L91" s="9"/>
    </row>
    <row r="92" spans="2:12" x14ac:dyDescent="0.25">
      <c r="B92" s="9"/>
      <c r="C92" s="9"/>
      <c r="D92" s="14" t="s">
        <v>165</v>
      </c>
      <c r="E92" s="9"/>
      <c r="F92" s="77">
        <v>1.958</v>
      </c>
      <c r="G92" s="140">
        <v>1.958</v>
      </c>
      <c r="H92" s="166">
        <v>2</v>
      </c>
      <c r="I92" s="167" t="s">
        <v>1128</v>
      </c>
      <c r="J92" s="178" t="s">
        <v>1173</v>
      </c>
      <c r="K92" s="9" t="s">
        <v>1061</v>
      </c>
      <c r="L92" s="9"/>
    </row>
    <row r="93" spans="2:12" x14ac:dyDescent="0.25">
      <c r="B93" s="9"/>
      <c r="C93" s="9"/>
      <c r="D93" s="9"/>
      <c r="E93" s="77" t="s">
        <v>93</v>
      </c>
      <c r="F93" s="44">
        <f>SUM(F71:F92)</f>
        <v>10.758000000000001</v>
      </c>
      <c r="G93" s="44">
        <f>SUM(G71:G92)</f>
        <v>10.758000000000001</v>
      </c>
      <c r="H93" s="9"/>
      <c r="I93" s="9"/>
      <c r="J93" s="9"/>
      <c r="K93" s="9"/>
      <c r="L93" s="9"/>
    </row>
    <row r="94" spans="2:12" x14ac:dyDescent="0.25">
      <c r="B94" s="9"/>
      <c r="C94" s="9"/>
      <c r="D94" s="73" t="s">
        <v>407</v>
      </c>
      <c r="E94" s="9"/>
      <c r="F94" s="52"/>
      <c r="G94" s="52"/>
      <c r="H94" s="9"/>
      <c r="I94" s="9"/>
      <c r="J94" s="9"/>
      <c r="K94" s="9"/>
      <c r="L94" s="9"/>
    </row>
    <row r="95" spans="2:12" x14ac:dyDescent="0.25">
      <c r="B95" s="9"/>
      <c r="C95" s="9"/>
      <c r="D95" s="14" t="s">
        <v>408</v>
      </c>
      <c r="E95" s="9" t="s">
        <v>409</v>
      </c>
      <c r="F95" s="52">
        <v>0.873</v>
      </c>
      <c r="G95" s="52">
        <v>0.873</v>
      </c>
      <c r="H95" s="166">
        <v>2</v>
      </c>
      <c r="I95" s="167" t="s">
        <v>1128</v>
      </c>
      <c r="J95" s="178" t="s">
        <v>1173</v>
      </c>
      <c r="K95" s="9" t="s">
        <v>1061</v>
      </c>
      <c r="L95" s="9"/>
    </row>
    <row r="96" spans="2:12" x14ac:dyDescent="0.25">
      <c r="B96" s="9"/>
      <c r="C96" s="9"/>
      <c r="D96" s="14" t="s">
        <v>410</v>
      </c>
      <c r="E96" s="9" t="s">
        <v>411</v>
      </c>
      <c r="F96" s="52">
        <v>0.48599999999999999</v>
      </c>
      <c r="G96" s="52">
        <v>0.48599999999999999</v>
      </c>
      <c r="H96" s="166">
        <v>2</v>
      </c>
      <c r="I96" s="167" t="s">
        <v>1128</v>
      </c>
      <c r="J96" s="178" t="s">
        <v>1173</v>
      </c>
      <c r="K96" s="9" t="s">
        <v>1061</v>
      </c>
      <c r="L96" s="9"/>
    </row>
    <row r="97" spans="2:12" x14ac:dyDescent="0.25">
      <c r="B97" s="9"/>
      <c r="C97" s="9"/>
      <c r="D97" s="14" t="s">
        <v>412</v>
      </c>
      <c r="E97" s="9" t="s">
        <v>413</v>
      </c>
      <c r="F97" s="52">
        <v>0.88700000000000001</v>
      </c>
      <c r="G97" s="52">
        <v>0.88700000000000001</v>
      </c>
      <c r="H97" s="166">
        <v>2</v>
      </c>
      <c r="I97" s="167" t="s">
        <v>1128</v>
      </c>
      <c r="J97" s="178" t="s">
        <v>1173</v>
      </c>
      <c r="K97" s="9" t="s">
        <v>1061</v>
      </c>
      <c r="L97" s="9"/>
    </row>
    <row r="98" spans="2:12" x14ac:dyDescent="0.25">
      <c r="B98" s="9"/>
      <c r="C98" s="9"/>
      <c r="D98" s="14" t="s">
        <v>38</v>
      </c>
      <c r="E98" s="9" t="s">
        <v>414</v>
      </c>
      <c r="F98" s="52">
        <v>0.40799999999999997</v>
      </c>
      <c r="G98" s="52">
        <v>0.40799999999999997</v>
      </c>
      <c r="H98" s="166">
        <v>2</v>
      </c>
      <c r="I98" s="167" t="s">
        <v>1128</v>
      </c>
      <c r="J98" s="178" t="s">
        <v>1173</v>
      </c>
      <c r="K98" s="9" t="s">
        <v>1061</v>
      </c>
      <c r="L98" s="9"/>
    </row>
    <row r="99" spans="2:12" x14ac:dyDescent="0.25">
      <c r="B99" s="9"/>
      <c r="C99" s="9"/>
      <c r="D99" s="14" t="s">
        <v>415</v>
      </c>
      <c r="E99" s="9" t="s">
        <v>414</v>
      </c>
      <c r="F99" s="52">
        <v>0.34</v>
      </c>
      <c r="G99" s="52">
        <v>0.34</v>
      </c>
      <c r="H99" s="166">
        <v>2</v>
      </c>
      <c r="I99" s="167" t="s">
        <v>1128</v>
      </c>
      <c r="J99" s="178" t="s">
        <v>1173</v>
      </c>
      <c r="K99" s="9" t="s">
        <v>1061</v>
      </c>
      <c r="L99" s="9"/>
    </row>
    <row r="100" spans="2:12" x14ac:dyDescent="0.25">
      <c r="B100" s="9"/>
      <c r="C100" s="9"/>
      <c r="D100" s="14" t="s">
        <v>417</v>
      </c>
      <c r="E100" s="9" t="s">
        <v>416</v>
      </c>
      <c r="F100" s="63">
        <v>0.251</v>
      </c>
      <c r="G100" s="140">
        <v>0.251</v>
      </c>
      <c r="H100" s="166">
        <v>2</v>
      </c>
      <c r="I100" s="167" t="s">
        <v>1128</v>
      </c>
      <c r="J100" s="178" t="s">
        <v>1173</v>
      </c>
      <c r="K100" s="9" t="s">
        <v>1061</v>
      </c>
      <c r="L100" s="9"/>
    </row>
    <row r="101" spans="2:12" x14ac:dyDescent="0.25">
      <c r="B101" s="9"/>
      <c r="C101" s="9"/>
      <c r="D101" s="14" t="s">
        <v>418</v>
      </c>
      <c r="E101" s="9" t="s">
        <v>419</v>
      </c>
      <c r="F101" s="63">
        <v>0.26400000000000001</v>
      </c>
      <c r="G101" s="140">
        <v>0.26400000000000001</v>
      </c>
      <c r="H101" s="166">
        <v>2</v>
      </c>
      <c r="I101" s="167" t="s">
        <v>1128</v>
      </c>
      <c r="J101" s="178" t="s">
        <v>1173</v>
      </c>
      <c r="K101" s="9" t="s">
        <v>1061</v>
      </c>
      <c r="L101" s="9"/>
    </row>
    <row r="102" spans="2:12" x14ac:dyDescent="0.25">
      <c r="B102" s="9"/>
      <c r="C102" s="9"/>
      <c r="D102" s="14" t="s">
        <v>420</v>
      </c>
      <c r="E102" s="9" t="s">
        <v>421</v>
      </c>
      <c r="F102" s="63">
        <v>0.35299999999999998</v>
      </c>
      <c r="G102" s="140">
        <v>0.35299999999999998</v>
      </c>
      <c r="H102" s="166">
        <v>2</v>
      </c>
      <c r="I102" s="167" t="s">
        <v>1128</v>
      </c>
      <c r="J102" s="178" t="s">
        <v>1173</v>
      </c>
      <c r="K102" s="9" t="s">
        <v>1061</v>
      </c>
      <c r="L102" s="9"/>
    </row>
    <row r="103" spans="2:12" x14ac:dyDescent="0.25">
      <c r="B103" s="9"/>
      <c r="C103" s="9"/>
      <c r="D103" s="14" t="s">
        <v>165</v>
      </c>
      <c r="E103" s="9"/>
      <c r="F103" s="84">
        <v>2.2599999999999998</v>
      </c>
      <c r="G103" s="84">
        <v>2.2599999999999998</v>
      </c>
      <c r="H103" s="166">
        <v>2</v>
      </c>
      <c r="I103" s="167" t="s">
        <v>1128</v>
      </c>
      <c r="J103" s="178" t="s">
        <v>1173</v>
      </c>
      <c r="K103" s="9" t="s">
        <v>1061</v>
      </c>
      <c r="L103" s="9"/>
    </row>
    <row r="104" spans="2:12" x14ac:dyDescent="0.25">
      <c r="B104" s="9"/>
      <c r="C104" s="9"/>
      <c r="D104" s="9"/>
      <c r="E104" s="77" t="s">
        <v>93</v>
      </c>
      <c r="F104" s="44">
        <f>SUM(F95:F103)</f>
        <v>6.121999999999999</v>
      </c>
      <c r="G104" s="44">
        <f>SUM(G95:G103)</f>
        <v>6.121999999999999</v>
      </c>
      <c r="H104" s="9"/>
      <c r="I104" s="9"/>
      <c r="J104" s="9"/>
      <c r="K104" s="9"/>
      <c r="L104" s="9"/>
    </row>
    <row r="105" spans="2:12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7" spans="2:12" x14ac:dyDescent="0.25">
      <c r="B107" s="133" t="s">
        <v>33</v>
      </c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</row>
    <row r="109" spans="2:12" ht="15.75" thickBot="1" x14ac:dyDescent="0.3"/>
    <row r="110" spans="2:12" ht="19.5" thickBot="1" x14ac:dyDescent="0.3">
      <c r="B110" s="188" t="s">
        <v>21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90"/>
    </row>
    <row r="111" spans="2:12" x14ac:dyDescent="0.25">
      <c r="B111" s="191" t="s">
        <v>22</v>
      </c>
      <c r="C111" s="192"/>
      <c r="D111" s="192"/>
      <c r="E111" s="192"/>
      <c r="F111" s="192"/>
      <c r="G111" s="192"/>
      <c r="H111" s="192"/>
      <c r="I111" s="192" t="s">
        <v>1123</v>
      </c>
      <c r="J111" s="192"/>
      <c r="K111" s="192"/>
      <c r="L111" s="193"/>
    </row>
    <row r="112" spans="2:12" x14ac:dyDescent="0.25">
      <c r="B112" s="194"/>
      <c r="C112" s="195"/>
      <c r="D112" s="195"/>
      <c r="E112" s="195"/>
      <c r="F112" s="195"/>
      <c r="G112" s="195"/>
      <c r="H112" s="195"/>
      <c r="I112" s="195"/>
      <c r="J112" s="195"/>
      <c r="K112" s="195"/>
      <c r="L112" s="196"/>
    </row>
    <row r="113" spans="2:12" ht="15.75" thickBot="1" x14ac:dyDescent="0.3">
      <c r="B113" s="197" t="s">
        <v>26</v>
      </c>
      <c r="C113" s="198"/>
      <c r="D113" s="198"/>
      <c r="E113" s="198" t="s">
        <v>101</v>
      </c>
      <c r="F113" s="198"/>
      <c r="G113" s="198"/>
      <c r="H113" s="198"/>
      <c r="I113" s="198"/>
      <c r="J113" s="198" t="s">
        <v>102</v>
      </c>
      <c r="K113" s="198"/>
      <c r="L113" s="199"/>
    </row>
    <row r="114" spans="2:12" ht="30" customHeight="1" thickBot="1" x14ac:dyDescent="0.3">
      <c r="B114" s="19" t="s">
        <v>14</v>
      </c>
      <c r="C114" s="20" t="s">
        <v>15</v>
      </c>
      <c r="D114" s="20" t="s">
        <v>66</v>
      </c>
      <c r="E114" s="20" t="s">
        <v>67</v>
      </c>
      <c r="F114" s="141" t="s">
        <v>1115</v>
      </c>
      <c r="G114" s="141" t="s">
        <v>1116</v>
      </c>
      <c r="H114" s="20" t="s">
        <v>16</v>
      </c>
      <c r="I114" s="20" t="s">
        <v>17</v>
      </c>
      <c r="J114" s="20" t="s">
        <v>18</v>
      </c>
      <c r="K114" s="20" t="s">
        <v>19</v>
      </c>
      <c r="L114" s="21" t="s">
        <v>20</v>
      </c>
    </row>
    <row r="115" spans="2:12" x14ac:dyDescent="0.25">
      <c r="B115" s="10"/>
      <c r="C115" s="10"/>
      <c r="D115" s="78" t="s">
        <v>431</v>
      </c>
      <c r="E115" s="10"/>
      <c r="F115" s="10"/>
      <c r="G115" s="10"/>
      <c r="H115" s="10"/>
      <c r="I115" s="10"/>
      <c r="J115" s="10"/>
      <c r="K115" s="10"/>
      <c r="L115" s="10"/>
    </row>
    <row r="116" spans="2:12" x14ac:dyDescent="0.25">
      <c r="B116" s="9"/>
      <c r="C116" s="9"/>
      <c r="D116" s="35" t="s">
        <v>432</v>
      </c>
      <c r="E116" s="9" t="s">
        <v>433</v>
      </c>
      <c r="F116" s="64">
        <v>7.827</v>
      </c>
      <c r="G116" s="140">
        <v>0</v>
      </c>
      <c r="H116" s="166">
        <v>2</v>
      </c>
      <c r="I116" s="167" t="s">
        <v>1128</v>
      </c>
      <c r="J116" s="178" t="s">
        <v>1173</v>
      </c>
      <c r="K116" s="9" t="s">
        <v>1061</v>
      </c>
      <c r="L116" s="59" t="s">
        <v>1114</v>
      </c>
    </row>
    <row r="117" spans="2:12" x14ac:dyDescent="0.25">
      <c r="B117" s="9"/>
      <c r="C117" s="9"/>
      <c r="D117" s="59" t="s">
        <v>434</v>
      </c>
      <c r="E117" s="9" t="s">
        <v>435</v>
      </c>
      <c r="F117" s="64">
        <v>0.63300000000000001</v>
      </c>
      <c r="G117" s="140">
        <v>0</v>
      </c>
      <c r="H117" s="166">
        <v>2</v>
      </c>
      <c r="I117" s="167" t="s">
        <v>1128</v>
      </c>
      <c r="J117" s="178" t="s">
        <v>1173</v>
      </c>
      <c r="K117" s="9" t="s">
        <v>1061</v>
      </c>
      <c r="L117" s="59" t="s">
        <v>1114</v>
      </c>
    </row>
    <row r="118" spans="2:12" x14ac:dyDescent="0.25">
      <c r="B118" s="9"/>
      <c r="C118" s="9"/>
      <c r="D118" s="85" t="s">
        <v>436</v>
      </c>
      <c r="E118" s="9" t="s">
        <v>437</v>
      </c>
      <c r="F118" s="64">
        <v>3.633</v>
      </c>
      <c r="G118" s="140">
        <v>0</v>
      </c>
      <c r="H118" s="166">
        <v>2</v>
      </c>
      <c r="I118" s="167" t="s">
        <v>1128</v>
      </c>
      <c r="J118" s="178" t="s">
        <v>1173</v>
      </c>
      <c r="K118" s="9" t="s">
        <v>1061</v>
      </c>
      <c r="L118" s="59" t="s">
        <v>1114</v>
      </c>
    </row>
    <row r="119" spans="2:12" x14ac:dyDescent="0.25">
      <c r="B119" s="9"/>
      <c r="C119" s="9"/>
      <c r="D119" s="59" t="s">
        <v>438</v>
      </c>
      <c r="E119" s="9" t="s">
        <v>443</v>
      </c>
      <c r="F119" s="52">
        <v>0.52</v>
      </c>
      <c r="G119" s="140">
        <v>0</v>
      </c>
      <c r="H119" s="166">
        <v>2</v>
      </c>
      <c r="I119" s="167" t="s">
        <v>1128</v>
      </c>
      <c r="J119" s="178" t="s">
        <v>1173</v>
      </c>
      <c r="K119" s="9" t="s">
        <v>1061</v>
      </c>
      <c r="L119" s="59" t="s">
        <v>1114</v>
      </c>
    </row>
    <row r="120" spans="2:12" x14ac:dyDescent="0.25">
      <c r="B120" s="9"/>
      <c r="C120" s="9"/>
      <c r="D120" s="85" t="s">
        <v>441</v>
      </c>
      <c r="E120" s="9" t="s">
        <v>442</v>
      </c>
      <c r="F120" s="64">
        <v>1.9770000000000001</v>
      </c>
      <c r="G120" s="140">
        <v>0</v>
      </c>
      <c r="H120" s="166">
        <v>2</v>
      </c>
      <c r="I120" s="167" t="s">
        <v>1128</v>
      </c>
      <c r="J120" s="178" t="s">
        <v>1173</v>
      </c>
      <c r="K120" s="9" t="s">
        <v>1061</v>
      </c>
      <c r="L120" s="59" t="s">
        <v>1114</v>
      </c>
    </row>
    <row r="121" spans="2:12" x14ac:dyDescent="0.25">
      <c r="B121" s="9"/>
      <c r="C121" s="9"/>
      <c r="D121" s="59" t="s">
        <v>444</v>
      </c>
      <c r="E121" s="9" t="s">
        <v>445</v>
      </c>
      <c r="F121" s="64">
        <v>0.85199999999999998</v>
      </c>
      <c r="G121" s="140">
        <v>0</v>
      </c>
      <c r="H121" s="166">
        <v>2</v>
      </c>
      <c r="I121" s="167" t="s">
        <v>1128</v>
      </c>
      <c r="J121" s="178" t="s">
        <v>1173</v>
      </c>
      <c r="K121" s="9" t="s">
        <v>1061</v>
      </c>
      <c r="L121" s="59" t="s">
        <v>1114</v>
      </c>
    </row>
    <row r="122" spans="2:12" x14ac:dyDescent="0.25">
      <c r="B122" s="9"/>
      <c r="C122" s="9"/>
      <c r="D122" s="85" t="s">
        <v>446</v>
      </c>
      <c r="E122" s="9" t="s">
        <v>447</v>
      </c>
      <c r="F122" s="64">
        <v>5.1280000000000001</v>
      </c>
      <c r="G122" s="140">
        <v>0</v>
      </c>
      <c r="H122" s="166">
        <v>2</v>
      </c>
      <c r="I122" s="167" t="s">
        <v>1128</v>
      </c>
      <c r="J122" s="178" t="s">
        <v>1173</v>
      </c>
      <c r="K122" s="9" t="s">
        <v>1061</v>
      </c>
      <c r="L122" s="59" t="s">
        <v>1114</v>
      </c>
    </row>
    <row r="123" spans="2:12" x14ac:dyDescent="0.25">
      <c r="B123" s="9"/>
      <c r="C123" s="9"/>
      <c r="D123" s="59" t="s">
        <v>448</v>
      </c>
      <c r="E123" s="9" t="s">
        <v>484</v>
      </c>
      <c r="F123" s="52">
        <v>0.29599999999999999</v>
      </c>
      <c r="G123" s="140">
        <v>0</v>
      </c>
      <c r="H123" s="166">
        <v>2</v>
      </c>
      <c r="I123" s="167" t="s">
        <v>1128</v>
      </c>
      <c r="J123" s="178" t="s">
        <v>1173</v>
      </c>
      <c r="K123" s="9" t="s">
        <v>1061</v>
      </c>
      <c r="L123" s="59" t="s">
        <v>1114</v>
      </c>
    </row>
    <row r="124" spans="2:12" x14ac:dyDescent="0.25">
      <c r="B124" s="9"/>
      <c r="C124" s="9"/>
      <c r="D124" s="9"/>
      <c r="E124" s="64" t="s">
        <v>93</v>
      </c>
      <c r="F124" s="44">
        <f>SUM(F116:F123)</f>
        <v>20.866</v>
      </c>
      <c r="G124" s="144">
        <f>SUM(G116:G123)</f>
        <v>0</v>
      </c>
      <c r="H124" s="9"/>
      <c r="I124" s="9"/>
      <c r="J124" s="9"/>
      <c r="K124" s="9"/>
      <c r="L124" s="9"/>
    </row>
    <row r="125" spans="2:12" x14ac:dyDescent="0.25">
      <c r="B125" s="9"/>
      <c r="C125" s="9"/>
      <c r="D125" s="55" t="s">
        <v>449</v>
      </c>
      <c r="E125" s="9"/>
      <c r="F125" s="64"/>
      <c r="G125" s="140"/>
      <c r="H125" s="9"/>
      <c r="I125" s="9"/>
      <c r="J125" s="9"/>
      <c r="K125" s="9"/>
      <c r="L125" s="9"/>
    </row>
    <row r="126" spans="2:12" x14ac:dyDescent="0.25">
      <c r="B126" s="9"/>
      <c r="C126" s="9"/>
      <c r="D126" s="35" t="s">
        <v>450</v>
      </c>
      <c r="E126" s="9" t="s">
        <v>451</v>
      </c>
      <c r="F126" s="53">
        <f>2.156*2</f>
        <v>4.3120000000000003</v>
      </c>
      <c r="G126" s="53">
        <f>2.156*2</f>
        <v>4.3120000000000003</v>
      </c>
      <c r="H126" s="166">
        <v>2</v>
      </c>
      <c r="I126" s="167" t="s">
        <v>1128</v>
      </c>
      <c r="J126" s="178" t="s">
        <v>1173</v>
      </c>
      <c r="K126" s="9" t="s">
        <v>1061</v>
      </c>
      <c r="L126" s="126" t="s">
        <v>1151</v>
      </c>
    </row>
    <row r="127" spans="2:12" x14ac:dyDescent="0.25">
      <c r="B127" s="9"/>
      <c r="C127" s="9"/>
      <c r="D127" s="59" t="s">
        <v>452</v>
      </c>
      <c r="F127" s="9"/>
      <c r="G127" s="9"/>
      <c r="H127" s="9"/>
      <c r="I127" s="9"/>
      <c r="J127" s="9"/>
      <c r="K127" s="9"/>
      <c r="L127" s="9"/>
    </row>
    <row r="128" spans="2:12" x14ac:dyDescent="0.25">
      <c r="B128" s="9"/>
      <c r="C128" s="9"/>
      <c r="D128" s="14" t="s">
        <v>454</v>
      </c>
      <c r="E128" s="9" t="s">
        <v>453</v>
      </c>
      <c r="F128" s="64">
        <v>1.321</v>
      </c>
      <c r="G128" s="140">
        <v>1.321</v>
      </c>
      <c r="H128" s="166">
        <v>2</v>
      </c>
      <c r="I128" s="167" t="s">
        <v>1128</v>
      </c>
      <c r="J128" s="178" t="s">
        <v>1173</v>
      </c>
      <c r="K128" s="9" t="s">
        <v>1061</v>
      </c>
      <c r="L128" s="9"/>
    </row>
    <row r="129" spans="2:12" x14ac:dyDescent="0.25">
      <c r="B129" s="9"/>
      <c r="C129" s="9"/>
      <c r="D129" s="14" t="s">
        <v>36</v>
      </c>
      <c r="E129" s="9" t="s">
        <v>455</v>
      </c>
      <c r="F129" s="64">
        <v>0.78600000000000003</v>
      </c>
      <c r="G129" s="140">
        <v>0.78600000000000003</v>
      </c>
      <c r="H129" s="166">
        <v>2</v>
      </c>
      <c r="I129" s="167" t="s">
        <v>1128</v>
      </c>
      <c r="J129" s="178" t="s">
        <v>1173</v>
      </c>
      <c r="K129" s="9" t="s">
        <v>1061</v>
      </c>
      <c r="L129" s="9"/>
    </row>
    <row r="130" spans="2:12" x14ac:dyDescent="0.25">
      <c r="B130" s="9"/>
      <c r="C130" s="9"/>
      <c r="D130" s="14" t="s">
        <v>37</v>
      </c>
      <c r="E130" s="9" t="s">
        <v>456</v>
      </c>
      <c r="F130" s="64">
        <v>0.68200000000000005</v>
      </c>
      <c r="G130" s="140">
        <v>0.68200000000000005</v>
      </c>
      <c r="H130" s="166">
        <v>2</v>
      </c>
      <c r="I130" s="167" t="s">
        <v>1128</v>
      </c>
      <c r="J130" s="178" t="s">
        <v>1173</v>
      </c>
      <c r="K130" s="9" t="s">
        <v>1061</v>
      </c>
      <c r="L130" s="9"/>
    </row>
    <row r="131" spans="2:12" x14ac:dyDescent="0.25">
      <c r="B131" s="9"/>
      <c r="C131" s="9"/>
      <c r="D131" s="14" t="s">
        <v>40</v>
      </c>
      <c r="E131" s="9" t="s">
        <v>457</v>
      </c>
      <c r="F131" s="64">
        <v>0.68100000000000005</v>
      </c>
      <c r="G131" s="140">
        <v>0.68100000000000005</v>
      </c>
      <c r="H131" s="166">
        <v>2</v>
      </c>
      <c r="I131" s="167" t="s">
        <v>1128</v>
      </c>
      <c r="J131" s="178" t="s">
        <v>1173</v>
      </c>
      <c r="K131" s="9" t="s">
        <v>1061</v>
      </c>
      <c r="L131" s="9"/>
    </row>
    <row r="132" spans="2:12" x14ac:dyDescent="0.25">
      <c r="B132" s="9"/>
      <c r="C132" s="9"/>
      <c r="D132" s="14" t="s">
        <v>458</v>
      </c>
      <c r="E132" s="9" t="s">
        <v>459</v>
      </c>
      <c r="F132" s="64">
        <v>1.2969999999999999</v>
      </c>
      <c r="G132" s="140">
        <v>1.2969999999999999</v>
      </c>
      <c r="H132" s="166">
        <v>2</v>
      </c>
      <c r="I132" s="167" t="s">
        <v>1128</v>
      </c>
      <c r="J132" s="178" t="s">
        <v>1173</v>
      </c>
      <c r="K132" s="9" t="s">
        <v>1061</v>
      </c>
      <c r="L132" s="9"/>
    </row>
    <row r="133" spans="2:12" x14ac:dyDescent="0.25">
      <c r="B133" s="9"/>
      <c r="C133" s="9"/>
      <c r="D133" s="14" t="s">
        <v>462</v>
      </c>
      <c r="E133" s="9" t="s">
        <v>460</v>
      </c>
      <c r="F133" s="64">
        <v>0.91100000000000003</v>
      </c>
      <c r="G133" s="140">
        <v>0.91100000000000003</v>
      </c>
      <c r="H133" s="166">
        <v>2</v>
      </c>
      <c r="I133" s="167" t="s">
        <v>1128</v>
      </c>
      <c r="J133" s="178" t="s">
        <v>1173</v>
      </c>
      <c r="K133" s="9" t="s">
        <v>1061</v>
      </c>
      <c r="L133" s="9"/>
    </row>
    <row r="134" spans="2:12" x14ac:dyDescent="0.25">
      <c r="B134" s="9"/>
      <c r="C134" s="9"/>
      <c r="D134" s="14" t="s">
        <v>463</v>
      </c>
      <c r="E134" s="9" t="s">
        <v>461</v>
      </c>
      <c r="F134" s="64">
        <v>0.67400000000000004</v>
      </c>
      <c r="G134" s="140">
        <v>0.67400000000000004</v>
      </c>
      <c r="H134" s="166">
        <v>2</v>
      </c>
      <c r="I134" s="167" t="s">
        <v>1128</v>
      </c>
      <c r="J134" s="178" t="s">
        <v>1173</v>
      </c>
      <c r="K134" s="9" t="s">
        <v>1061</v>
      </c>
      <c r="L134" s="9"/>
    </row>
    <row r="135" spans="2:12" x14ac:dyDescent="0.25">
      <c r="B135" s="9"/>
      <c r="C135" s="9"/>
      <c r="D135" s="14" t="s">
        <v>464</v>
      </c>
      <c r="E135" s="9" t="s">
        <v>465</v>
      </c>
      <c r="F135" s="64">
        <v>0.20100000000000001</v>
      </c>
      <c r="G135" s="140">
        <v>0.20100000000000001</v>
      </c>
      <c r="H135" s="166">
        <v>2</v>
      </c>
      <c r="I135" s="167" t="s">
        <v>1128</v>
      </c>
      <c r="J135" s="178" t="s">
        <v>1173</v>
      </c>
      <c r="K135" s="9" t="s">
        <v>1061</v>
      </c>
      <c r="L135" s="9"/>
    </row>
    <row r="136" spans="2:12" x14ac:dyDescent="0.25">
      <c r="B136" s="9"/>
      <c r="C136" s="9"/>
      <c r="D136" s="14" t="s">
        <v>466</v>
      </c>
      <c r="E136" s="9" t="s">
        <v>467</v>
      </c>
      <c r="F136" s="64">
        <v>0.17399999999999999</v>
      </c>
      <c r="G136" s="140">
        <v>0.17399999999999999</v>
      </c>
      <c r="H136" s="166">
        <v>2</v>
      </c>
      <c r="I136" s="167" t="s">
        <v>1128</v>
      </c>
      <c r="J136" s="178" t="s">
        <v>1173</v>
      </c>
      <c r="K136" s="9" t="s">
        <v>1061</v>
      </c>
      <c r="L136" s="9"/>
    </row>
    <row r="137" spans="2:12" x14ac:dyDescent="0.25">
      <c r="B137" s="9"/>
      <c r="C137" s="9"/>
      <c r="D137" s="14" t="s">
        <v>468</v>
      </c>
      <c r="E137" s="9" t="s">
        <v>467</v>
      </c>
      <c r="F137" s="64">
        <v>0.17399999999999999</v>
      </c>
      <c r="G137" s="140">
        <v>0.17399999999999999</v>
      </c>
      <c r="H137" s="166">
        <v>2</v>
      </c>
      <c r="I137" s="167" t="s">
        <v>1128</v>
      </c>
      <c r="J137" s="178" t="s">
        <v>1173</v>
      </c>
      <c r="K137" s="9" t="s">
        <v>1061</v>
      </c>
      <c r="L137" s="9"/>
    </row>
    <row r="138" spans="2:12" x14ac:dyDescent="0.25">
      <c r="B138" s="9"/>
      <c r="C138" s="9"/>
      <c r="D138" s="14" t="s">
        <v>165</v>
      </c>
      <c r="E138" s="9"/>
      <c r="F138" s="56">
        <v>1.8640000000000001</v>
      </c>
      <c r="G138" s="56">
        <v>1.8640000000000001</v>
      </c>
      <c r="H138" s="166">
        <v>2</v>
      </c>
      <c r="I138" s="167" t="s">
        <v>1128</v>
      </c>
      <c r="J138" s="178" t="s">
        <v>1173</v>
      </c>
      <c r="K138" s="9" t="s">
        <v>1061</v>
      </c>
      <c r="L138" s="9"/>
    </row>
    <row r="139" spans="2:12" x14ac:dyDescent="0.25">
      <c r="B139" s="9"/>
      <c r="C139" s="9"/>
      <c r="D139" s="9"/>
      <c r="E139" s="64" t="s">
        <v>93</v>
      </c>
      <c r="F139" s="44">
        <f>SUM(F128:F138)</f>
        <v>8.7650000000000023</v>
      </c>
      <c r="G139" s="44">
        <f>SUM(G128:G138)</f>
        <v>8.7650000000000023</v>
      </c>
      <c r="H139" s="9"/>
      <c r="I139" s="9"/>
      <c r="J139" s="9"/>
      <c r="K139" s="9"/>
      <c r="L139" s="9"/>
    </row>
    <row r="140" spans="2:12" x14ac:dyDescent="0.25">
      <c r="B140" s="9"/>
      <c r="C140" s="9"/>
      <c r="D140" s="35" t="s">
        <v>469</v>
      </c>
      <c r="E140" s="9" t="s">
        <v>470</v>
      </c>
      <c r="F140" s="53">
        <f>5.069*2</f>
        <v>10.138</v>
      </c>
      <c r="G140" s="53">
        <f>5.069*2</f>
        <v>10.138</v>
      </c>
      <c r="H140" s="166">
        <v>2</v>
      </c>
      <c r="I140" s="167" t="s">
        <v>1128</v>
      </c>
      <c r="J140" s="178" t="s">
        <v>1173</v>
      </c>
      <c r="K140" s="9" t="s">
        <v>1061</v>
      </c>
      <c r="L140" s="126" t="s">
        <v>1152</v>
      </c>
    </row>
    <row r="141" spans="2:12" x14ac:dyDescent="0.25">
      <c r="B141" s="9"/>
      <c r="C141" s="9"/>
      <c r="D141" s="59" t="s">
        <v>471</v>
      </c>
      <c r="E141" s="9"/>
      <c r="F141" s="9"/>
      <c r="G141" s="9"/>
      <c r="H141" s="9"/>
      <c r="I141" s="9"/>
      <c r="J141" s="9"/>
      <c r="K141" s="9"/>
      <c r="L141" s="9"/>
    </row>
    <row r="142" spans="2:12" x14ac:dyDescent="0.25">
      <c r="B142" s="9"/>
      <c r="C142" s="9"/>
      <c r="D142" s="14" t="s">
        <v>473</v>
      </c>
      <c r="E142" s="9" t="s">
        <v>472</v>
      </c>
      <c r="F142" s="64">
        <v>8.3000000000000004E-2</v>
      </c>
      <c r="G142" s="140">
        <v>8.3000000000000004E-2</v>
      </c>
      <c r="H142" s="166">
        <v>2</v>
      </c>
      <c r="I142" s="167" t="s">
        <v>1128</v>
      </c>
      <c r="J142" s="178" t="s">
        <v>1173</v>
      </c>
      <c r="K142" s="9" t="s">
        <v>1061</v>
      </c>
      <c r="L142" s="9"/>
    </row>
    <row r="143" spans="2:12" x14ac:dyDescent="0.25">
      <c r="B143" s="9"/>
      <c r="C143" s="9"/>
      <c r="D143" s="14" t="s">
        <v>36</v>
      </c>
      <c r="E143" s="9" t="s">
        <v>474</v>
      </c>
      <c r="F143" s="64">
        <v>0.122</v>
      </c>
      <c r="G143" s="140">
        <v>0.122</v>
      </c>
      <c r="H143" s="166">
        <v>2</v>
      </c>
      <c r="I143" s="167" t="s">
        <v>1128</v>
      </c>
      <c r="J143" s="178" t="s">
        <v>1173</v>
      </c>
      <c r="K143" s="9" t="s">
        <v>1061</v>
      </c>
      <c r="L143" s="9"/>
    </row>
    <row r="144" spans="2:12" x14ac:dyDescent="0.25">
      <c r="B144" s="9"/>
      <c r="C144" s="9"/>
      <c r="D144" s="14" t="s">
        <v>300</v>
      </c>
      <c r="E144" s="9" t="s">
        <v>475</v>
      </c>
      <c r="F144" s="52">
        <v>0.11</v>
      </c>
      <c r="G144" s="52">
        <v>0.11</v>
      </c>
      <c r="H144" s="166">
        <v>2</v>
      </c>
      <c r="I144" s="167" t="s">
        <v>1128</v>
      </c>
      <c r="J144" s="178" t="s">
        <v>1173</v>
      </c>
      <c r="K144" s="9" t="s">
        <v>1061</v>
      </c>
      <c r="L144" s="9"/>
    </row>
    <row r="145" spans="2:12" x14ac:dyDescent="0.25">
      <c r="B145" s="9"/>
      <c r="C145" s="9"/>
      <c r="D145" s="14" t="s">
        <v>165</v>
      </c>
      <c r="E145" s="9"/>
      <c r="F145" s="64">
        <v>0.29299999999999998</v>
      </c>
      <c r="G145" s="140">
        <v>0.29299999999999998</v>
      </c>
      <c r="H145" s="166">
        <v>2</v>
      </c>
      <c r="I145" s="167" t="s">
        <v>1128</v>
      </c>
      <c r="J145" s="178" t="s">
        <v>1173</v>
      </c>
      <c r="K145" s="9" t="s">
        <v>1061</v>
      </c>
      <c r="L145" s="9"/>
    </row>
    <row r="146" spans="2:12" x14ac:dyDescent="0.25">
      <c r="B146" s="9"/>
      <c r="C146" s="9"/>
      <c r="D146" s="9"/>
      <c r="E146" s="64" t="s">
        <v>93</v>
      </c>
      <c r="F146" s="44">
        <f>SUM(F142:F145)</f>
        <v>0.60799999999999998</v>
      </c>
      <c r="G146" s="44">
        <f>SUM(G142:G145)</f>
        <v>0.60799999999999998</v>
      </c>
      <c r="H146" s="9"/>
      <c r="I146" s="9"/>
      <c r="J146" s="9"/>
      <c r="K146" s="9"/>
      <c r="L146" s="9"/>
    </row>
    <row r="147" spans="2:12" x14ac:dyDescent="0.25">
      <c r="B147" s="9"/>
      <c r="C147" s="9"/>
      <c r="D147" s="35" t="s">
        <v>476</v>
      </c>
      <c r="E147" s="9" t="s">
        <v>477</v>
      </c>
      <c r="F147" s="53">
        <v>0</v>
      </c>
      <c r="G147" s="53">
        <f>1.762*2</f>
        <v>3.524</v>
      </c>
      <c r="H147" s="56">
        <v>2</v>
      </c>
      <c r="I147" s="167" t="s">
        <v>1128</v>
      </c>
      <c r="J147" s="178" t="s">
        <v>1173</v>
      </c>
      <c r="K147" s="9" t="s">
        <v>1061</v>
      </c>
      <c r="L147" s="169" t="s">
        <v>1171</v>
      </c>
    </row>
    <row r="148" spans="2:12" ht="15.75" thickBot="1" x14ac:dyDescent="0.3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</row>
    <row r="149" spans="2:12" ht="15.75" thickBot="1" x14ac:dyDescent="0.3">
      <c r="E149" s="97" t="s">
        <v>792</v>
      </c>
      <c r="F149" s="106">
        <f>SUM(F60,F15,F14,F93,F104,F124,F126,F139,F140,F146,F147)</f>
        <v>117.49400000000001</v>
      </c>
      <c r="G149" s="106">
        <f>SUM(G15,G14,G60,G93,G104,G124,G126,G139,G140,G146,G147)</f>
        <v>100.15200000000002</v>
      </c>
      <c r="H149" s="168" t="s">
        <v>1130</v>
      </c>
    </row>
    <row r="150" spans="2:12" x14ac:dyDescent="0.25">
      <c r="B150" s="133" t="s">
        <v>33</v>
      </c>
      <c r="C150" s="133"/>
      <c r="D150" s="133"/>
      <c r="E150" s="133"/>
      <c r="F150" s="133"/>
      <c r="G150" s="133"/>
      <c r="H150" s="133"/>
      <c r="I150" s="133"/>
      <c r="J150" s="133"/>
      <c r="K150" s="133"/>
      <c r="L150" s="133"/>
    </row>
  </sheetData>
  <mergeCells count="21">
    <mergeCell ref="B2:L2"/>
    <mergeCell ref="B3:H3"/>
    <mergeCell ref="I3:L3"/>
    <mergeCell ref="B4:L4"/>
    <mergeCell ref="B5:D5"/>
    <mergeCell ref="E5:I5"/>
    <mergeCell ref="J5:L5"/>
    <mergeCell ref="B110:L110"/>
    <mergeCell ref="B65:L65"/>
    <mergeCell ref="B66:H66"/>
    <mergeCell ref="I66:L66"/>
    <mergeCell ref="B67:L67"/>
    <mergeCell ref="B68:D68"/>
    <mergeCell ref="E68:I68"/>
    <mergeCell ref="J68:L68"/>
    <mergeCell ref="B111:H111"/>
    <mergeCell ref="I111:L111"/>
    <mergeCell ref="B112:L112"/>
    <mergeCell ref="B113:D113"/>
    <mergeCell ref="E113:I113"/>
    <mergeCell ref="J113:L1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117"/>
  <sheetViews>
    <sheetView topLeftCell="A88" workbookViewId="0">
      <selection activeCell="G116" sqref="G116"/>
    </sheetView>
  </sheetViews>
  <sheetFormatPr defaultRowHeight="15" x14ac:dyDescent="0.25"/>
  <cols>
    <col min="2" max="2" width="12.5703125" customWidth="1"/>
    <col min="3" max="3" width="12.7109375" customWidth="1"/>
    <col min="4" max="4" width="31.28515625" bestFit="1" customWidth="1"/>
    <col min="5" max="5" width="17.7109375" customWidth="1"/>
    <col min="6" max="8" width="10.7109375" customWidth="1"/>
    <col min="9" max="9" width="24.5703125" customWidth="1"/>
    <col min="10" max="10" width="10.7109375" customWidth="1"/>
    <col min="11" max="11" width="18.7109375" customWidth="1"/>
    <col min="12" max="12" width="27.7109375" customWidth="1"/>
    <col min="13" max="13" width="9.85546875" customWidth="1"/>
  </cols>
  <sheetData>
    <row r="1" spans="2:12" ht="15.75" thickBot="1" x14ac:dyDescent="0.3"/>
    <row r="2" spans="2:12" ht="19.5" thickBot="1" x14ac:dyDescent="0.3">
      <c r="B2" s="188" t="s">
        <v>21</v>
      </c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2:12" x14ac:dyDescent="0.25">
      <c r="B3" s="191" t="s">
        <v>22</v>
      </c>
      <c r="C3" s="192"/>
      <c r="D3" s="192"/>
      <c r="E3" s="192"/>
      <c r="F3" s="192"/>
      <c r="G3" s="192"/>
      <c r="H3" s="192"/>
      <c r="I3" s="192" t="s">
        <v>1123</v>
      </c>
      <c r="J3" s="192"/>
      <c r="K3" s="192"/>
      <c r="L3" s="193"/>
    </row>
    <row r="4" spans="2:12" x14ac:dyDescent="0.25"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6"/>
    </row>
    <row r="5" spans="2:12" ht="15.75" thickBot="1" x14ac:dyDescent="0.3">
      <c r="B5" s="197" t="s">
        <v>30</v>
      </c>
      <c r="C5" s="198"/>
      <c r="D5" s="198"/>
      <c r="E5" s="198" t="s">
        <v>109</v>
      </c>
      <c r="F5" s="198"/>
      <c r="G5" s="198"/>
      <c r="H5" s="198"/>
      <c r="I5" s="198"/>
      <c r="J5" s="198" t="s">
        <v>110</v>
      </c>
      <c r="K5" s="198"/>
      <c r="L5" s="199"/>
    </row>
    <row r="6" spans="2:12" ht="30" customHeight="1" thickBot="1" x14ac:dyDescent="0.3">
      <c r="B6" s="19" t="s">
        <v>14</v>
      </c>
      <c r="C6" s="20" t="s">
        <v>15</v>
      </c>
      <c r="D6" s="20" t="s">
        <v>66</v>
      </c>
      <c r="E6" s="20" t="s">
        <v>67</v>
      </c>
      <c r="F6" s="141" t="s">
        <v>1115</v>
      </c>
      <c r="G6" s="141" t="s">
        <v>1116</v>
      </c>
      <c r="H6" s="20" t="s">
        <v>16</v>
      </c>
      <c r="I6" s="20" t="s">
        <v>17</v>
      </c>
      <c r="J6" s="20" t="s">
        <v>18</v>
      </c>
      <c r="K6" s="20" t="s">
        <v>19</v>
      </c>
      <c r="L6" s="21" t="s">
        <v>20</v>
      </c>
    </row>
    <row r="7" spans="2:12" x14ac:dyDescent="0.25">
      <c r="B7" s="10"/>
      <c r="C7" s="10"/>
      <c r="D7" s="35" t="s">
        <v>636</v>
      </c>
      <c r="E7" s="10" t="s">
        <v>634</v>
      </c>
      <c r="F7" s="51">
        <f>2*6.951</f>
        <v>13.901999999999999</v>
      </c>
      <c r="G7" s="51">
        <f>2*6.951</f>
        <v>13.901999999999999</v>
      </c>
      <c r="H7" s="166" t="s">
        <v>1127</v>
      </c>
      <c r="I7" s="167" t="s">
        <v>1128</v>
      </c>
      <c r="J7" s="178" t="s">
        <v>1173</v>
      </c>
      <c r="K7" s="9" t="s">
        <v>1061</v>
      </c>
      <c r="L7" s="158" t="s">
        <v>1153</v>
      </c>
    </row>
    <row r="8" spans="2:12" x14ac:dyDescent="0.25">
      <c r="B8" s="10"/>
      <c r="C8" s="10"/>
      <c r="D8" s="58" t="s">
        <v>606</v>
      </c>
      <c r="E8" s="10"/>
      <c r="F8" s="10"/>
      <c r="G8" s="10"/>
      <c r="H8" s="18"/>
      <c r="I8" s="10"/>
      <c r="J8" s="10"/>
      <c r="K8" s="10"/>
      <c r="L8" s="10"/>
    </row>
    <row r="9" spans="2:12" x14ac:dyDescent="0.25">
      <c r="B9" s="9"/>
      <c r="C9" s="9"/>
      <c r="D9" s="14" t="s">
        <v>639</v>
      </c>
      <c r="E9" s="9" t="s">
        <v>607</v>
      </c>
      <c r="F9" s="90">
        <v>1.0009999999999999</v>
      </c>
      <c r="G9" s="140">
        <v>1.0009999999999999</v>
      </c>
      <c r="H9" s="166" t="s">
        <v>1127</v>
      </c>
      <c r="I9" s="167" t="s">
        <v>1128</v>
      </c>
      <c r="J9" s="178" t="s">
        <v>1173</v>
      </c>
      <c r="K9" s="9" t="s">
        <v>1061</v>
      </c>
      <c r="L9" s="9"/>
    </row>
    <row r="10" spans="2:12" x14ac:dyDescent="0.25">
      <c r="B10" s="9"/>
      <c r="C10" s="9"/>
      <c r="D10" s="14" t="s">
        <v>608</v>
      </c>
      <c r="E10" s="9" t="s">
        <v>609</v>
      </c>
      <c r="F10" s="90">
        <v>0.77600000000000002</v>
      </c>
      <c r="G10" s="140">
        <v>0.77600000000000002</v>
      </c>
      <c r="H10" s="166" t="s">
        <v>1127</v>
      </c>
      <c r="I10" s="167" t="s">
        <v>1128</v>
      </c>
      <c r="J10" s="178" t="s">
        <v>1173</v>
      </c>
      <c r="K10" s="9" t="s">
        <v>1061</v>
      </c>
      <c r="L10" s="9"/>
    </row>
    <row r="11" spans="2:12" x14ac:dyDescent="0.25">
      <c r="B11" s="9"/>
      <c r="C11" s="9"/>
      <c r="D11" s="14" t="s">
        <v>611</v>
      </c>
      <c r="E11" s="9" t="s">
        <v>610</v>
      </c>
      <c r="F11" s="90">
        <v>0.38700000000000001</v>
      </c>
      <c r="G11" s="140">
        <v>0.38700000000000001</v>
      </c>
      <c r="H11" s="166">
        <v>2</v>
      </c>
      <c r="I11" s="167" t="s">
        <v>1128</v>
      </c>
      <c r="J11" s="178" t="s">
        <v>1173</v>
      </c>
      <c r="K11" s="9" t="s">
        <v>1061</v>
      </c>
      <c r="L11" s="9"/>
    </row>
    <row r="12" spans="2:12" x14ac:dyDescent="0.25">
      <c r="B12" s="9"/>
      <c r="C12" s="9"/>
      <c r="D12" s="14" t="s">
        <v>613</v>
      </c>
      <c r="E12" s="9" t="s">
        <v>612</v>
      </c>
      <c r="F12" s="90">
        <v>0.33200000000000002</v>
      </c>
      <c r="G12" s="140">
        <v>0.33200000000000002</v>
      </c>
      <c r="H12" s="166">
        <v>2</v>
      </c>
      <c r="I12" s="167" t="s">
        <v>1128</v>
      </c>
      <c r="J12" s="178" t="s">
        <v>1173</v>
      </c>
      <c r="K12" s="9" t="s">
        <v>1061</v>
      </c>
      <c r="L12" s="9"/>
    </row>
    <row r="13" spans="2:12" x14ac:dyDescent="0.25">
      <c r="B13" s="9"/>
      <c r="C13" s="9"/>
      <c r="D13" s="14" t="s">
        <v>42</v>
      </c>
      <c r="E13" s="9" t="s">
        <v>614</v>
      </c>
      <c r="F13" s="52">
        <v>0.11</v>
      </c>
      <c r="G13" s="52">
        <v>0.11</v>
      </c>
      <c r="H13" s="166">
        <v>2</v>
      </c>
      <c r="I13" s="167" t="s">
        <v>1128</v>
      </c>
      <c r="J13" s="178" t="s">
        <v>1173</v>
      </c>
      <c r="K13" s="9" t="s">
        <v>1061</v>
      </c>
      <c r="L13" s="9"/>
    </row>
    <row r="14" spans="2:12" x14ac:dyDescent="0.25">
      <c r="B14" s="9"/>
      <c r="C14" s="9"/>
      <c r="D14" s="14" t="s">
        <v>43</v>
      </c>
      <c r="E14" s="9" t="s">
        <v>615</v>
      </c>
      <c r="F14" s="90">
        <v>5.7000000000000002E-2</v>
      </c>
      <c r="G14" s="140">
        <v>5.7000000000000002E-2</v>
      </c>
      <c r="H14" s="166">
        <v>2</v>
      </c>
      <c r="I14" s="167" t="s">
        <v>1128</v>
      </c>
      <c r="J14" s="178" t="s">
        <v>1173</v>
      </c>
      <c r="K14" s="9" t="s">
        <v>1061</v>
      </c>
      <c r="L14" s="9"/>
    </row>
    <row r="15" spans="2:12" x14ac:dyDescent="0.25">
      <c r="B15" s="9"/>
      <c r="C15" s="9"/>
      <c r="D15" s="14" t="s">
        <v>640</v>
      </c>
      <c r="E15" s="9" t="s">
        <v>616</v>
      </c>
      <c r="F15" s="90">
        <v>1.0980000000000001</v>
      </c>
      <c r="G15" s="140">
        <v>1.0980000000000001</v>
      </c>
      <c r="H15" s="166">
        <v>2</v>
      </c>
      <c r="I15" s="167" t="s">
        <v>1128</v>
      </c>
      <c r="J15" s="178" t="s">
        <v>1173</v>
      </c>
      <c r="K15" s="9" t="s">
        <v>1061</v>
      </c>
      <c r="L15" s="9"/>
    </row>
    <row r="16" spans="2:12" x14ac:dyDescent="0.25">
      <c r="B16" s="9"/>
      <c r="C16" s="9"/>
      <c r="D16" s="14" t="s">
        <v>617</v>
      </c>
      <c r="E16" s="9" t="s">
        <v>618</v>
      </c>
      <c r="F16" s="90">
        <v>1.2010000000000001</v>
      </c>
      <c r="G16" s="140">
        <v>1.2010000000000001</v>
      </c>
      <c r="H16" s="166">
        <v>2</v>
      </c>
      <c r="I16" s="167" t="s">
        <v>1128</v>
      </c>
      <c r="J16" s="178" t="s">
        <v>1173</v>
      </c>
      <c r="K16" s="9" t="s">
        <v>1061</v>
      </c>
      <c r="L16" s="9"/>
    </row>
    <row r="17" spans="2:12" x14ac:dyDescent="0.25">
      <c r="B17" s="9"/>
      <c r="C17" s="9"/>
      <c r="D17" s="14" t="s">
        <v>39</v>
      </c>
      <c r="E17" s="9" t="s">
        <v>619</v>
      </c>
      <c r="F17" s="90">
        <v>0.82499999999999996</v>
      </c>
      <c r="G17" s="140">
        <v>0.82499999999999996</v>
      </c>
      <c r="H17" s="166">
        <v>2</v>
      </c>
      <c r="I17" s="167" t="s">
        <v>1128</v>
      </c>
      <c r="J17" s="178" t="s">
        <v>1173</v>
      </c>
      <c r="K17" s="9" t="s">
        <v>1061</v>
      </c>
      <c r="L17" s="9"/>
    </row>
    <row r="18" spans="2:12" x14ac:dyDescent="0.25">
      <c r="B18" s="9"/>
      <c r="C18" s="9"/>
      <c r="D18" s="14" t="s">
        <v>41</v>
      </c>
      <c r="E18" s="9" t="s">
        <v>620</v>
      </c>
      <c r="F18" s="90">
        <v>0.74399999999999999</v>
      </c>
      <c r="G18" s="140">
        <v>0.74399999999999999</v>
      </c>
      <c r="H18" s="166">
        <v>2</v>
      </c>
      <c r="I18" s="167" t="s">
        <v>1128</v>
      </c>
      <c r="J18" s="178" t="s">
        <v>1173</v>
      </c>
      <c r="K18" s="9" t="s">
        <v>1061</v>
      </c>
      <c r="L18" s="9"/>
    </row>
    <row r="19" spans="2:12" x14ac:dyDescent="0.25">
      <c r="B19" s="9"/>
      <c r="C19" s="9"/>
      <c r="D19" s="14" t="s">
        <v>181</v>
      </c>
      <c r="E19" s="9" t="s">
        <v>621</v>
      </c>
      <c r="F19" s="90">
        <v>0.64500000000000002</v>
      </c>
      <c r="G19" s="140">
        <v>0.64500000000000002</v>
      </c>
      <c r="H19" s="166">
        <v>2</v>
      </c>
      <c r="I19" s="167" t="s">
        <v>1128</v>
      </c>
      <c r="J19" s="178" t="s">
        <v>1173</v>
      </c>
      <c r="K19" s="9" t="s">
        <v>1061</v>
      </c>
      <c r="L19" s="9"/>
    </row>
    <row r="20" spans="2:12" x14ac:dyDescent="0.25">
      <c r="B20" s="9"/>
      <c r="C20" s="9"/>
      <c r="D20" s="14" t="s">
        <v>420</v>
      </c>
      <c r="E20" s="9" t="s">
        <v>631</v>
      </c>
      <c r="F20" s="90">
        <v>0.97199999999999998</v>
      </c>
      <c r="G20" s="140">
        <v>0.97199999999999998</v>
      </c>
      <c r="H20" s="166">
        <v>2</v>
      </c>
      <c r="I20" s="167" t="s">
        <v>1128</v>
      </c>
      <c r="J20" s="178" t="s">
        <v>1173</v>
      </c>
      <c r="K20" s="9" t="s">
        <v>1061</v>
      </c>
      <c r="L20" s="9"/>
    </row>
    <row r="21" spans="2:12" x14ac:dyDescent="0.25">
      <c r="B21" s="9"/>
      <c r="C21" s="9"/>
      <c r="D21" s="14" t="s">
        <v>632</v>
      </c>
      <c r="E21" s="9" t="s">
        <v>633</v>
      </c>
      <c r="F21" s="90">
        <v>0.96100000000000008</v>
      </c>
      <c r="G21" s="140">
        <v>0.96100000000000008</v>
      </c>
      <c r="H21" s="166">
        <v>2</v>
      </c>
      <c r="I21" s="167" t="s">
        <v>1128</v>
      </c>
      <c r="J21" s="178" t="s">
        <v>1173</v>
      </c>
      <c r="K21" s="9" t="s">
        <v>1061</v>
      </c>
      <c r="L21" s="9"/>
    </row>
    <row r="22" spans="2:12" x14ac:dyDescent="0.25">
      <c r="B22" s="9"/>
      <c r="C22" s="9"/>
      <c r="D22" s="14" t="s">
        <v>622</v>
      </c>
      <c r="E22" s="9" t="s">
        <v>623</v>
      </c>
      <c r="F22" s="90">
        <v>0.29099999999999998</v>
      </c>
      <c r="G22" s="140">
        <v>0.29099999999999998</v>
      </c>
      <c r="H22" s="166">
        <v>2</v>
      </c>
      <c r="I22" s="167" t="s">
        <v>1128</v>
      </c>
      <c r="J22" s="178" t="s">
        <v>1173</v>
      </c>
      <c r="K22" s="9" t="s">
        <v>1061</v>
      </c>
      <c r="L22" s="9"/>
    </row>
    <row r="23" spans="2:12" x14ac:dyDescent="0.25">
      <c r="B23" s="9"/>
      <c r="C23" s="9"/>
      <c r="D23" s="14" t="s">
        <v>627</v>
      </c>
      <c r="E23" s="9" t="s">
        <v>626</v>
      </c>
      <c r="F23" s="52">
        <v>0.57799999999999996</v>
      </c>
      <c r="G23" s="52">
        <v>0.57799999999999996</v>
      </c>
      <c r="H23" s="166">
        <v>2</v>
      </c>
      <c r="I23" s="167" t="s">
        <v>1128</v>
      </c>
      <c r="J23" s="178" t="s">
        <v>1173</v>
      </c>
      <c r="K23" s="9" t="s">
        <v>1061</v>
      </c>
      <c r="L23" s="9"/>
    </row>
    <row r="24" spans="2:12" x14ac:dyDescent="0.25">
      <c r="B24" s="9"/>
      <c r="C24" s="9"/>
      <c r="D24" s="14" t="s">
        <v>625</v>
      </c>
      <c r="E24" s="9" t="s">
        <v>624</v>
      </c>
      <c r="F24" s="90">
        <v>0.51200000000000001</v>
      </c>
      <c r="G24" s="140">
        <v>0.51200000000000001</v>
      </c>
      <c r="H24" s="166">
        <v>2</v>
      </c>
      <c r="I24" s="167" t="s">
        <v>1128</v>
      </c>
      <c r="J24" s="178" t="s">
        <v>1173</v>
      </c>
      <c r="K24" s="9" t="s">
        <v>1061</v>
      </c>
      <c r="L24" s="9"/>
    </row>
    <row r="25" spans="2:12" x14ac:dyDescent="0.25">
      <c r="B25" s="9"/>
      <c r="C25" s="9"/>
      <c r="D25" s="14" t="s">
        <v>347</v>
      </c>
      <c r="E25" s="9" t="s">
        <v>628</v>
      </c>
      <c r="F25" s="90">
        <v>0.25700000000000001</v>
      </c>
      <c r="G25" s="140">
        <v>0.25700000000000001</v>
      </c>
      <c r="H25" s="166">
        <v>2</v>
      </c>
      <c r="I25" s="167" t="s">
        <v>1128</v>
      </c>
      <c r="J25" s="178" t="s">
        <v>1173</v>
      </c>
      <c r="K25" s="9" t="s">
        <v>1061</v>
      </c>
      <c r="L25" s="9"/>
    </row>
    <row r="26" spans="2:12" x14ac:dyDescent="0.25">
      <c r="B26" s="9"/>
      <c r="C26" s="9"/>
      <c r="D26" s="14" t="s">
        <v>629</v>
      </c>
      <c r="E26" s="9" t="s">
        <v>630</v>
      </c>
      <c r="F26" s="90">
        <v>0.67400000000000004</v>
      </c>
      <c r="G26" s="140">
        <v>0.67400000000000004</v>
      </c>
      <c r="H26" s="166">
        <v>2</v>
      </c>
      <c r="I26" s="167" t="s">
        <v>1128</v>
      </c>
      <c r="J26" s="178" t="s">
        <v>1173</v>
      </c>
      <c r="K26" s="9" t="s">
        <v>1061</v>
      </c>
      <c r="L26" s="9"/>
    </row>
    <row r="27" spans="2:12" x14ac:dyDescent="0.25">
      <c r="B27" s="9"/>
      <c r="C27" s="9"/>
      <c r="D27" s="14" t="s">
        <v>165</v>
      </c>
      <c r="E27" s="9"/>
      <c r="F27" s="88">
        <v>4.0460000000000003</v>
      </c>
      <c r="G27" s="140">
        <v>4.0460000000000003</v>
      </c>
      <c r="H27" s="166">
        <v>2</v>
      </c>
      <c r="I27" s="167" t="s">
        <v>1128</v>
      </c>
      <c r="J27" s="178" t="s">
        <v>1173</v>
      </c>
      <c r="K27" s="9" t="s">
        <v>1061</v>
      </c>
      <c r="L27" s="9"/>
    </row>
    <row r="28" spans="2:12" x14ac:dyDescent="0.25">
      <c r="B28" s="9"/>
      <c r="C28" s="9"/>
      <c r="D28" s="14"/>
      <c r="E28" s="88" t="s">
        <v>93</v>
      </c>
      <c r="F28" s="44">
        <f>SUM(F9:F27)</f>
        <v>15.466999999999999</v>
      </c>
      <c r="G28" s="44">
        <f>SUM(G9:G27)</f>
        <v>15.466999999999999</v>
      </c>
      <c r="H28" s="166"/>
      <c r="I28" s="9"/>
      <c r="J28" s="9"/>
      <c r="K28" s="9"/>
      <c r="L28" s="9"/>
    </row>
    <row r="29" spans="2:12" x14ac:dyDescent="0.25">
      <c r="B29" s="9"/>
      <c r="C29" s="9"/>
      <c r="D29" s="35" t="s">
        <v>635</v>
      </c>
      <c r="E29" s="9" t="s">
        <v>637</v>
      </c>
      <c r="F29" s="54">
        <f>2*7.89</f>
        <v>15.78</v>
      </c>
      <c r="G29" s="54">
        <f>2*7.89</f>
        <v>15.78</v>
      </c>
      <c r="H29" s="166" t="s">
        <v>1127</v>
      </c>
      <c r="I29" s="167" t="s">
        <v>1129</v>
      </c>
      <c r="J29" s="178" t="s">
        <v>1173</v>
      </c>
      <c r="K29" s="9" t="s">
        <v>1062</v>
      </c>
      <c r="L29" s="126" t="s">
        <v>1180</v>
      </c>
    </row>
    <row r="30" spans="2:12" x14ac:dyDescent="0.25">
      <c r="B30" s="9"/>
      <c r="C30" s="9"/>
      <c r="D30" s="58" t="s">
        <v>638</v>
      </c>
      <c r="E30" s="9"/>
      <c r="F30" s="9"/>
      <c r="G30" s="9"/>
      <c r="H30" s="166"/>
      <c r="I30" s="9"/>
      <c r="J30" s="9"/>
      <c r="K30" s="9"/>
      <c r="L30" s="9"/>
    </row>
    <row r="31" spans="2:12" x14ac:dyDescent="0.25">
      <c r="B31" s="9"/>
      <c r="C31" s="9"/>
      <c r="D31" s="14" t="s">
        <v>1189</v>
      </c>
      <c r="E31" s="9" t="s">
        <v>641</v>
      </c>
      <c r="F31" s="91">
        <v>0.63100000000000001</v>
      </c>
      <c r="G31" s="140">
        <v>0.63100000000000001</v>
      </c>
      <c r="H31" s="166" t="s">
        <v>1127</v>
      </c>
      <c r="I31" s="167" t="s">
        <v>1129</v>
      </c>
      <c r="J31" s="178" t="s">
        <v>1173</v>
      </c>
      <c r="K31" s="9" t="s">
        <v>1062</v>
      </c>
      <c r="L31" s="9"/>
    </row>
    <row r="32" spans="2:12" x14ac:dyDescent="0.25">
      <c r="B32" s="9"/>
      <c r="C32" s="9"/>
      <c r="D32" s="14" t="s">
        <v>36</v>
      </c>
      <c r="E32" s="9" t="s">
        <v>642</v>
      </c>
      <c r="F32" s="91">
        <v>0.58199999999999996</v>
      </c>
      <c r="G32" s="140">
        <v>0.58199999999999996</v>
      </c>
      <c r="H32" s="166" t="s">
        <v>1127</v>
      </c>
      <c r="I32" s="167" t="s">
        <v>1129</v>
      </c>
      <c r="J32" s="178" t="s">
        <v>1173</v>
      </c>
      <c r="K32" s="9" t="s">
        <v>1062</v>
      </c>
      <c r="L32" s="9"/>
    </row>
    <row r="33" spans="2:12" x14ac:dyDescent="0.25">
      <c r="B33" s="9"/>
      <c r="C33" s="9"/>
      <c r="D33" s="14" t="s">
        <v>257</v>
      </c>
      <c r="E33" s="9" t="s">
        <v>643</v>
      </c>
      <c r="F33" s="92">
        <v>7.9000000000000001E-2</v>
      </c>
      <c r="G33" s="140">
        <v>7.9000000000000001E-2</v>
      </c>
      <c r="H33" s="166" t="s">
        <v>1127</v>
      </c>
      <c r="I33" s="167" t="s">
        <v>1129</v>
      </c>
      <c r="J33" s="178" t="s">
        <v>1173</v>
      </c>
      <c r="K33" s="9" t="s">
        <v>1062</v>
      </c>
      <c r="L33" s="9"/>
    </row>
    <row r="34" spans="2:12" x14ac:dyDescent="0.25">
      <c r="B34" s="9"/>
      <c r="C34" s="9"/>
      <c r="D34" s="14" t="s">
        <v>1190</v>
      </c>
      <c r="E34" s="9" t="s">
        <v>641</v>
      </c>
      <c r="F34" s="91">
        <v>0.66500000000000004</v>
      </c>
      <c r="G34" s="140">
        <v>0.66500000000000004</v>
      </c>
      <c r="H34" s="166" t="s">
        <v>1127</v>
      </c>
      <c r="I34" s="167" t="s">
        <v>1129</v>
      </c>
      <c r="J34" s="178" t="s">
        <v>1173</v>
      </c>
      <c r="K34" s="9" t="s">
        <v>1062</v>
      </c>
      <c r="L34" s="9"/>
    </row>
    <row r="35" spans="2:12" x14ac:dyDescent="0.25">
      <c r="B35" s="9"/>
      <c r="C35" s="9"/>
      <c r="D35" s="14" t="s">
        <v>165</v>
      </c>
      <c r="E35" s="9"/>
      <c r="F35" s="92">
        <v>0.60499999999999998</v>
      </c>
      <c r="G35" s="140">
        <v>0.60499999999999998</v>
      </c>
      <c r="H35" s="166" t="s">
        <v>1127</v>
      </c>
      <c r="I35" s="167" t="s">
        <v>1129</v>
      </c>
      <c r="J35" s="178" t="s">
        <v>1173</v>
      </c>
      <c r="K35" s="9" t="s">
        <v>1062</v>
      </c>
      <c r="L35" s="9"/>
    </row>
    <row r="36" spans="2:12" x14ac:dyDescent="0.25">
      <c r="B36" s="9"/>
      <c r="C36" s="9"/>
      <c r="D36" s="9"/>
      <c r="E36" s="92" t="s">
        <v>93</v>
      </c>
      <c r="F36" s="44">
        <f>SUM(F31:F35)</f>
        <v>2.5620000000000003</v>
      </c>
      <c r="G36" s="44">
        <f>SUM(G31:G35)</f>
        <v>2.5620000000000003</v>
      </c>
      <c r="H36" s="166"/>
      <c r="I36" s="9"/>
      <c r="J36" s="9"/>
      <c r="K36" s="9"/>
      <c r="L36" s="9"/>
    </row>
    <row r="37" spans="2:12" x14ac:dyDescent="0.25">
      <c r="B37" s="9"/>
      <c r="C37" s="9"/>
      <c r="D37" s="35" t="s">
        <v>645</v>
      </c>
      <c r="E37" s="9" t="s">
        <v>646</v>
      </c>
      <c r="F37" s="44">
        <f>2*9.347</f>
        <v>18.693999999999999</v>
      </c>
      <c r="G37" s="44">
        <f>2*9.347</f>
        <v>18.693999999999999</v>
      </c>
      <c r="H37" s="166" t="s">
        <v>1127</v>
      </c>
      <c r="I37" s="167" t="s">
        <v>1129</v>
      </c>
      <c r="J37" s="178" t="s">
        <v>1173</v>
      </c>
      <c r="K37" s="9" t="s">
        <v>1062</v>
      </c>
      <c r="L37" s="126" t="s">
        <v>1154</v>
      </c>
    </row>
    <row r="38" spans="2:12" x14ac:dyDescent="0.25">
      <c r="B38" s="10"/>
      <c r="C38" s="10"/>
      <c r="D38" s="58" t="s">
        <v>647</v>
      </c>
      <c r="E38" s="10"/>
      <c r="F38" s="10"/>
      <c r="G38" s="10"/>
      <c r="H38" s="18"/>
      <c r="I38" s="10"/>
      <c r="J38" s="10"/>
      <c r="K38" s="10"/>
      <c r="L38" s="10"/>
    </row>
    <row r="39" spans="2:12" x14ac:dyDescent="0.25">
      <c r="B39" s="9"/>
      <c r="C39" s="9"/>
      <c r="D39" s="14" t="s">
        <v>1110</v>
      </c>
      <c r="E39" s="9" t="s">
        <v>648</v>
      </c>
      <c r="F39" s="92">
        <v>0.66700000000000004</v>
      </c>
      <c r="G39" s="140">
        <v>0.66700000000000004</v>
      </c>
      <c r="H39" s="166" t="s">
        <v>1127</v>
      </c>
      <c r="I39" s="167" t="s">
        <v>1129</v>
      </c>
      <c r="J39" s="178" t="s">
        <v>1173</v>
      </c>
      <c r="K39" s="9" t="s">
        <v>1062</v>
      </c>
      <c r="L39" s="9"/>
    </row>
    <row r="40" spans="2:12" x14ac:dyDescent="0.25">
      <c r="B40" s="9"/>
      <c r="C40" s="9"/>
      <c r="D40" s="14" t="s">
        <v>36</v>
      </c>
      <c r="E40" s="9" t="s">
        <v>649</v>
      </c>
      <c r="F40" s="92">
        <v>0.54500000000000004</v>
      </c>
      <c r="G40" s="140">
        <v>0.54500000000000004</v>
      </c>
      <c r="H40" s="166" t="s">
        <v>1127</v>
      </c>
      <c r="I40" s="167" t="s">
        <v>1129</v>
      </c>
      <c r="J40" s="178" t="s">
        <v>1173</v>
      </c>
      <c r="K40" s="9" t="s">
        <v>1062</v>
      </c>
      <c r="L40" s="9"/>
    </row>
    <row r="41" spans="2:12" x14ac:dyDescent="0.25">
      <c r="B41" s="9"/>
      <c r="C41" s="9"/>
      <c r="D41" s="14" t="s">
        <v>40</v>
      </c>
      <c r="E41" s="9" t="s">
        <v>650</v>
      </c>
      <c r="F41" s="92">
        <v>0.38200000000000001</v>
      </c>
      <c r="G41" s="140">
        <v>0.38200000000000001</v>
      </c>
      <c r="H41" s="166" t="s">
        <v>1127</v>
      </c>
      <c r="I41" s="167" t="s">
        <v>1129</v>
      </c>
      <c r="J41" s="178" t="s">
        <v>1173</v>
      </c>
      <c r="K41" s="9" t="s">
        <v>1062</v>
      </c>
      <c r="L41" s="9"/>
    </row>
    <row r="42" spans="2:12" x14ac:dyDescent="0.25">
      <c r="B42" s="9"/>
      <c r="C42" s="9"/>
      <c r="D42" s="14" t="s">
        <v>640</v>
      </c>
      <c r="E42" s="9" t="s">
        <v>651</v>
      </c>
      <c r="F42" s="92">
        <v>0.66700000000000004</v>
      </c>
      <c r="G42" s="140">
        <v>0.66700000000000004</v>
      </c>
      <c r="H42" s="166" t="s">
        <v>1127</v>
      </c>
      <c r="I42" s="167" t="s">
        <v>1129</v>
      </c>
      <c r="J42" s="178" t="s">
        <v>1173</v>
      </c>
      <c r="K42" s="9" t="s">
        <v>1062</v>
      </c>
      <c r="L42" s="9"/>
    </row>
    <row r="43" spans="2:12" x14ac:dyDescent="0.25">
      <c r="B43" s="9"/>
      <c r="C43" s="9"/>
      <c r="D43" s="14" t="s">
        <v>617</v>
      </c>
      <c r="E43" s="9" t="s">
        <v>652</v>
      </c>
      <c r="F43" s="92">
        <v>0.70599999999999996</v>
      </c>
      <c r="G43" s="140">
        <v>0.70599999999999996</v>
      </c>
      <c r="H43" s="166" t="s">
        <v>1127</v>
      </c>
      <c r="I43" s="167" t="s">
        <v>1129</v>
      </c>
      <c r="J43" s="178" t="s">
        <v>1173</v>
      </c>
      <c r="K43" s="9" t="s">
        <v>1062</v>
      </c>
      <c r="L43" s="9"/>
    </row>
    <row r="44" spans="2:12" x14ac:dyDescent="0.25">
      <c r="B44" s="9"/>
      <c r="C44" s="9"/>
      <c r="D44" s="14" t="s">
        <v>165</v>
      </c>
      <c r="E44" s="9"/>
      <c r="F44" s="92">
        <v>0.75600000000000001</v>
      </c>
      <c r="G44" s="140">
        <v>0.75600000000000001</v>
      </c>
      <c r="H44" s="166" t="s">
        <v>1127</v>
      </c>
      <c r="I44" s="167" t="s">
        <v>1129</v>
      </c>
      <c r="J44" s="178" t="s">
        <v>1173</v>
      </c>
      <c r="K44" s="9" t="s">
        <v>1062</v>
      </c>
      <c r="L44" s="9"/>
    </row>
    <row r="45" spans="2:12" x14ac:dyDescent="0.25">
      <c r="B45" s="9"/>
      <c r="C45" s="9"/>
      <c r="D45" s="9"/>
      <c r="E45" s="92" t="s">
        <v>93</v>
      </c>
      <c r="F45" s="44">
        <f>SUM(F39:F44)</f>
        <v>3.7229999999999999</v>
      </c>
      <c r="G45" s="44">
        <f>SUM(G39:G44)</f>
        <v>3.7229999999999999</v>
      </c>
      <c r="H45" s="166"/>
      <c r="I45" s="9"/>
      <c r="J45" s="9"/>
      <c r="K45" s="9"/>
      <c r="L45" s="9"/>
    </row>
    <row r="46" spans="2:12" x14ac:dyDescent="0.25">
      <c r="B46" s="9"/>
      <c r="C46" s="9"/>
      <c r="D46" s="35" t="s">
        <v>653</v>
      </c>
      <c r="E46" s="9" t="s">
        <v>654</v>
      </c>
      <c r="F46" s="44">
        <f>2*5.312</f>
        <v>10.624000000000001</v>
      </c>
      <c r="G46" s="44">
        <f>2*5.312</f>
        <v>10.624000000000001</v>
      </c>
      <c r="H46" s="166">
        <v>2</v>
      </c>
      <c r="I46" s="167" t="s">
        <v>1128</v>
      </c>
      <c r="J46" s="178" t="s">
        <v>1173</v>
      </c>
      <c r="K46" s="9" t="s">
        <v>1061</v>
      </c>
      <c r="L46" s="126" t="s">
        <v>1155</v>
      </c>
    </row>
    <row r="47" spans="2:12" x14ac:dyDescent="0.25">
      <c r="B47" s="10"/>
      <c r="C47" s="10"/>
      <c r="D47" s="35" t="s">
        <v>721</v>
      </c>
      <c r="E47" s="10" t="s">
        <v>722</v>
      </c>
      <c r="F47" s="51">
        <v>1.379</v>
      </c>
      <c r="G47" s="51">
        <v>1.379</v>
      </c>
      <c r="H47" s="166">
        <v>2</v>
      </c>
      <c r="I47" s="167" t="s">
        <v>1128</v>
      </c>
      <c r="J47" s="178" t="s">
        <v>1173</v>
      </c>
      <c r="K47" s="9" t="s">
        <v>1061</v>
      </c>
      <c r="L47" s="10"/>
    </row>
    <row r="48" spans="2:12" x14ac:dyDescent="0.25">
      <c r="B48" s="10"/>
      <c r="C48" s="10"/>
      <c r="D48" s="55" t="s">
        <v>1113</v>
      </c>
      <c r="E48" s="10"/>
      <c r="F48" s="137"/>
      <c r="G48" s="137"/>
      <c r="H48" s="18"/>
      <c r="I48" s="10"/>
      <c r="J48" s="10"/>
      <c r="K48" s="10"/>
      <c r="L48" s="10"/>
    </row>
    <row r="49" spans="2:12" x14ac:dyDescent="0.25">
      <c r="B49" s="9"/>
      <c r="C49" s="9"/>
      <c r="D49" s="35" t="s">
        <v>723</v>
      </c>
      <c r="E49" s="9" t="s">
        <v>724</v>
      </c>
      <c r="F49" s="53">
        <v>1.236</v>
      </c>
      <c r="G49" s="53">
        <v>1.236</v>
      </c>
      <c r="H49" s="166" t="s">
        <v>1127</v>
      </c>
      <c r="I49" s="167" t="s">
        <v>1129</v>
      </c>
      <c r="J49" s="178" t="s">
        <v>1173</v>
      </c>
      <c r="K49" s="9" t="s">
        <v>1062</v>
      </c>
      <c r="L49" s="9"/>
    </row>
    <row r="50" spans="2:12" x14ac:dyDescent="0.25">
      <c r="B50" s="9"/>
      <c r="C50" s="9"/>
      <c r="D50" s="35" t="s">
        <v>725</v>
      </c>
      <c r="E50" s="9" t="s">
        <v>726</v>
      </c>
      <c r="F50" s="53">
        <v>0.98099999999999998</v>
      </c>
      <c r="G50" s="53">
        <v>0.98099999999999998</v>
      </c>
      <c r="H50" s="166" t="s">
        <v>1127</v>
      </c>
      <c r="I50" s="167" t="s">
        <v>1129</v>
      </c>
      <c r="J50" s="178" t="s">
        <v>1173</v>
      </c>
      <c r="K50" s="9" t="s">
        <v>1062</v>
      </c>
      <c r="L50" s="9"/>
    </row>
    <row r="52" spans="2:12" x14ac:dyDescent="0.25">
      <c r="B52" s="133" t="s">
        <v>33</v>
      </c>
      <c r="C52" s="133"/>
      <c r="D52" s="133"/>
      <c r="E52" s="133"/>
      <c r="F52" s="133"/>
      <c r="G52" s="133"/>
      <c r="H52" s="133"/>
      <c r="I52" s="133"/>
      <c r="J52" s="133"/>
      <c r="K52" s="133"/>
      <c r="L52" s="133"/>
    </row>
    <row r="53" spans="2:12" x14ac:dyDescent="0.25">
      <c r="B53" s="115"/>
      <c r="C53" s="115"/>
      <c r="D53" s="115"/>
      <c r="E53" s="115"/>
      <c r="F53" s="115"/>
      <c r="G53" s="133"/>
      <c r="H53" s="115"/>
      <c r="I53" s="115"/>
      <c r="J53" s="115"/>
      <c r="K53" s="115"/>
      <c r="L53" s="115"/>
    </row>
    <row r="54" spans="2:12" ht="15.75" thickBot="1" x14ac:dyDescent="0.3"/>
    <row r="55" spans="2:12" ht="19.5" thickBot="1" x14ac:dyDescent="0.3">
      <c r="B55" s="188" t="s">
        <v>21</v>
      </c>
      <c r="C55" s="189"/>
      <c r="D55" s="189"/>
      <c r="E55" s="189"/>
      <c r="F55" s="189"/>
      <c r="G55" s="189"/>
      <c r="H55" s="189"/>
      <c r="I55" s="189"/>
      <c r="J55" s="189"/>
      <c r="K55" s="189"/>
      <c r="L55" s="190"/>
    </row>
    <row r="56" spans="2:12" x14ac:dyDescent="0.25">
      <c r="B56" s="191" t="s">
        <v>22</v>
      </c>
      <c r="C56" s="192"/>
      <c r="D56" s="192"/>
      <c r="E56" s="192"/>
      <c r="F56" s="192"/>
      <c r="G56" s="192"/>
      <c r="H56" s="192"/>
      <c r="I56" s="192" t="s">
        <v>1123</v>
      </c>
      <c r="J56" s="192"/>
      <c r="K56" s="192"/>
      <c r="L56" s="193"/>
    </row>
    <row r="57" spans="2:12" x14ac:dyDescent="0.25">
      <c r="B57" s="194"/>
      <c r="C57" s="195"/>
      <c r="D57" s="195"/>
      <c r="E57" s="195"/>
      <c r="F57" s="195"/>
      <c r="G57" s="195"/>
      <c r="H57" s="195"/>
      <c r="I57" s="195"/>
      <c r="J57" s="195"/>
      <c r="K57" s="195"/>
      <c r="L57" s="196"/>
    </row>
    <row r="58" spans="2:12" ht="15.75" thickBot="1" x14ac:dyDescent="0.3">
      <c r="B58" s="197" t="s">
        <v>30</v>
      </c>
      <c r="C58" s="198"/>
      <c r="D58" s="198"/>
      <c r="E58" s="198" t="s">
        <v>109</v>
      </c>
      <c r="F58" s="198"/>
      <c r="G58" s="198"/>
      <c r="H58" s="198"/>
      <c r="I58" s="198"/>
      <c r="J58" s="198" t="s">
        <v>110</v>
      </c>
      <c r="K58" s="198"/>
      <c r="L58" s="199"/>
    </row>
    <row r="59" spans="2:12" ht="30" customHeight="1" thickBot="1" x14ac:dyDescent="0.3">
      <c r="B59" s="19" t="s">
        <v>14</v>
      </c>
      <c r="C59" s="20" t="s">
        <v>15</v>
      </c>
      <c r="D59" s="20" t="s">
        <v>66</v>
      </c>
      <c r="E59" s="20" t="s">
        <v>67</v>
      </c>
      <c r="F59" s="141" t="s">
        <v>1115</v>
      </c>
      <c r="G59" s="141" t="s">
        <v>1116</v>
      </c>
      <c r="H59" s="20" t="s">
        <v>16</v>
      </c>
      <c r="I59" s="20" t="s">
        <v>17</v>
      </c>
      <c r="J59" s="20" t="s">
        <v>18</v>
      </c>
      <c r="K59" s="20" t="s">
        <v>19</v>
      </c>
      <c r="L59" s="21" t="s">
        <v>20</v>
      </c>
    </row>
    <row r="60" spans="2:12" x14ac:dyDescent="0.25">
      <c r="B60" s="9"/>
      <c r="C60" s="9"/>
      <c r="D60" s="58" t="s">
        <v>659</v>
      </c>
      <c r="E60" s="9"/>
      <c r="F60" s="92"/>
      <c r="G60" s="140"/>
      <c r="H60" s="9"/>
      <c r="I60" s="9"/>
      <c r="J60" s="9"/>
      <c r="K60" s="9"/>
      <c r="L60" s="9"/>
    </row>
    <row r="61" spans="2:12" x14ac:dyDescent="0.25">
      <c r="B61" s="9"/>
      <c r="C61" s="9"/>
      <c r="D61" s="14" t="s">
        <v>1105</v>
      </c>
      <c r="E61" s="9" t="s">
        <v>655</v>
      </c>
      <c r="F61" s="52">
        <v>1.67</v>
      </c>
      <c r="G61" s="52">
        <v>1.67</v>
      </c>
      <c r="H61" s="166" t="s">
        <v>1127</v>
      </c>
      <c r="I61" s="167" t="s">
        <v>1129</v>
      </c>
      <c r="J61" s="181" t="s">
        <v>1173</v>
      </c>
      <c r="K61" s="9" t="s">
        <v>1062</v>
      </c>
      <c r="L61" s="9"/>
    </row>
    <row r="62" spans="2:12" x14ac:dyDescent="0.25">
      <c r="B62" s="9"/>
      <c r="C62" s="9"/>
      <c r="D62" s="108" t="s">
        <v>36</v>
      </c>
      <c r="E62" s="9" t="s">
        <v>1179</v>
      </c>
      <c r="F62" s="92">
        <v>0.122</v>
      </c>
      <c r="G62" s="181">
        <v>0.122</v>
      </c>
      <c r="H62" s="166" t="s">
        <v>1127</v>
      </c>
      <c r="I62" s="167" t="s">
        <v>1129</v>
      </c>
      <c r="J62" s="181" t="s">
        <v>1173</v>
      </c>
      <c r="K62" s="9" t="s">
        <v>1062</v>
      </c>
      <c r="L62" s="127"/>
    </row>
    <row r="63" spans="2:12" x14ac:dyDescent="0.25">
      <c r="B63" s="9"/>
      <c r="C63" s="9"/>
      <c r="D63" s="108" t="s">
        <v>37</v>
      </c>
      <c r="E63" s="9" t="s">
        <v>657</v>
      </c>
      <c r="F63" s="92">
        <v>0.60099999999999998</v>
      </c>
      <c r="G63" s="140">
        <v>0.60099999999999998</v>
      </c>
      <c r="H63" s="166" t="s">
        <v>1127</v>
      </c>
      <c r="I63" s="167" t="s">
        <v>1129</v>
      </c>
      <c r="J63" s="181" t="s">
        <v>1173</v>
      </c>
      <c r="K63" s="9" t="s">
        <v>1062</v>
      </c>
      <c r="L63" s="127"/>
    </row>
    <row r="64" spans="2:12" x14ac:dyDescent="0.25">
      <c r="B64" s="9"/>
      <c r="C64" s="9"/>
      <c r="D64" s="108" t="s">
        <v>40</v>
      </c>
      <c r="E64" s="9" t="s">
        <v>658</v>
      </c>
      <c r="F64" s="52">
        <v>0.63</v>
      </c>
      <c r="G64" s="52">
        <v>0.63</v>
      </c>
      <c r="H64" s="166" t="s">
        <v>1127</v>
      </c>
      <c r="I64" s="167" t="s">
        <v>1129</v>
      </c>
      <c r="J64" s="181" t="s">
        <v>1173</v>
      </c>
      <c r="K64" s="9" t="s">
        <v>1062</v>
      </c>
      <c r="L64" s="127" t="s">
        <v>1174</v>
      </c>
    </row>
    <row r="65" spans="2:12" x14ac:dyDescent="0.25">
      <c r="B65" s="9"/>
      <c r="C65" s="9"/>
      <c r="D65" s="108" t="s">
        <v>43</v>
      </c>
      <c r="E65" s="9" t="s">
        <v>695</v>
      </c>
      <c r="F65" s="92">
        <v>0.156</v>
      </c>
      <c r="G65" s="140">
        <v>0.156</v>
      </c>
      <c r="H65" s="166" t="s">
        <v>1127</v>
      </c>
      <c r="I65" s="167" t="s">
        <v>1129</v>
      </c>
      <c r="J65" s="181" t="s">
        <v>1173</v>
      </c>
      <c r="K65" s="9" t="s">
        <v>1062</v>
      </c>
      <c r="L65" s="127"/>
    </row>
    <row r="66" spans="2:12" x14ac:dyDescent="0.25">
      <c r="B66" s="9"/>
      <c r="C66" s="9"/>
      <c r="D66" s="108" t="s">
        <v>719</v>
      </c>
      <c r="E66" s="9" t="s">
        <v>720</v>
      </c>
      <c r="F66" s="93">
        <v>6.0999999999999999E-2</v>
      </c>
      <c r="G66" s="140">
        <v>6.0999999999999999E-2</v>
      </c>
      <c r="H66" s="166" t="s">
        <v>1127</v>
      </c>
      <c r="I66" s="167" t="s">
        <v>1129</v>
      </c>
      <c r="J66" s="181" t="s">
        <v>1173</v>
      </c>
      <c r="K66" s="9" t="s">
        <v>1062</v>
      </c>
      <c r="L66" s="127"/>
    </row>
    <row r="67" spans="2:12" x14ac:dyDescent="0.25">
      <c r="B67" s="9"/>
      <c r="C67" s="9"/>
      <c r="D67" s="108" t="s">
        <v>696</v>
      </c>
      <c r="E67" s="9" t="s">
        <v>697</v>
      </c>
      <c r="F67" s="92">
        <v>0.61599999999999999</v>
      </c>
      <c r="G67" s="140">
        <v>0.61599999999999999</v>
      </c>
      <c r="H67" s="166" t="s">
        <v>1127</v>
      </c>
      <c r="I67" s="167" t="s">
        <v>1129</v>
      </c>
      <c r="J67" s="181" t="s">
        <v>1173</v>
      </c>
      <c r="K67" s="9" t="s">
        <v>1062</v>
      </c>
      <c r="L67" s="127"/>
    </row>
    <row r="68" spans="2:12" x14ac:dyDescent="0.25">
      <c r="B68" s="9"/>
      <c r="C68" s="9"/>
      <c r="D68" s="108" t="s">
        <v>698</v>
      </c>
      <c r="E68" s="9" t="s">
        <v>699</v>
      </c>
      <c r="F68" s="92">
        <v>0.36299999999999999</v>
      </c>
      <c r="G68" s="140">
        <v>0.36299999999999999</v>
      </c>
      <c r="H68" s="166" t="s">
        <v>1127</v>
      </c>
      <c r="I68" s="167" t="s">
        <v>1129</v>
      </c>
      <c r="J68" s="181" t="s">
        <v>1173</v>
      </c>
      <c r="K68" s="9" t="s">
        <v>1062</v>
      </c>
      <c r="L68" s="127"/>
    </row>
    <row r="69" spans="2:12" x14ac:dyDescent="0.25">
      <c r="B69" s="9"/>
      <c r="C69" s="9"/>
      <c r="D69" s="108" t="s">
        <v>312</v>
      </c>
      <c r="E69" s="9" t="s">
        <v>700</v>
      </c>
      <c r="F69" s="92">
        <v>0.27200000000000002</v>
      </c>
      <c r="G69" s="140">
        <v>0.27200000000000002</v>
      </c>
      <c r="H69" s="166" t="s">
        <v>1127</v>
      </c>
      <c r="I69" s="167" t="s">
        <v>1129</v>
      </c>
      <c r="J69" s="181" t="s">
        <v>1173</v>
      </c>
      <c r="K69" s="9" t="s">
        <v>1062</v>
      </c>
      <c r="L69" s="127"/>
    </row>
    <row r="70" spans="2:12" x14ac:dyDescent="0.25">
      <c r="B70" s="9"/>
      <c r="C70" s="9"/>
      <c r="D70" s="108" t="s">
        <v>701</v>
      </c>
      <c r="E70" s="9" t="s">
        <v>702</v>
      </c>
      <c r="F70" s="92">
        <v>0.20599999999999999</v>
      </c>
      <c r="G70" s="140">
        <v>0.20599999999999999</v>
      </c>
      <c r="H70" s="166" t="s">
        <v>1127</v>
      </c>
      <c r="I70" s="167" t="s">
        <v>1129</v>
      </c>
      <c r="J70" s="181" t="s">
        <v>1173</v>
      </c>
      <c r="K70" s="9" t="s">
        <v>1062</v>
      </c>
      <c r="L70" s="127"/>
    </row>
    <row r="71" spans="2:12" x14ac:dyDescent="0.25">
      <c r="B71" s="9"/>
      <c r="C71" s="9"/>
      <c r="D71" s="108" t="s">
        <v>703</v>
      </c>
      <c r="E71" s="9" t="s">
        <v>704</v>
      </c>
      <c r="F71" s="92">
        <v>0.17899999999999999</v>
      </c>
      <c r="G71" s="140">
        <v>0.17899999999999999</v>
      </c>
      <c r="H71" s="166" t="s">
        <v>1127</v>
      </c>
      <c r="I71" s="167" t="s">
        <v>1129</v>
      </c>
      <c r="J71" s="181" t="s">
        <v>1173</v>
      </c>
      <c r="K71" s="9" t="s">
        <v>1062</v>
      </c>
      <c r="L71" s="127"/>
    </row>
    <row r="72" spans="2:12" x14ac:dyDescent="0.25">
      <c r="B72" s="9"/>
      <c r="C72" s="9"/>
      <c r="D72" s="108" t="s">
        <v>705</v>
      </c>
      <c r="E72" s="9" t="s">
        <v>706</v>
      </c>
      <c r="F72" s="92">
        <v>1.4E-2</v>
      </c>
      <c r="G72" s="140">
        <v>1.4E-2</v>
      </c>
      <c r="H72" s="166" t="s">
        <v>1127</v>
      </c>
      <c r="I72" s="167" t="s">
        <v>1129</v>
      </c>
      <c r="J72" s="181" t="s">
        <v>1173</v>
      </c>
      <c r="K72" s="9" t="s">
        <v>1062</v>
      </c>
      <c r="L72" s="127"/>
    </row>
    <row r="73" spans="2:12" x14ac:dyDescent="0.25">
      <c r="B73" s="9"/>
      <c r="C73" s="9"/>
      <c r="D73" s="14" t="s">
        <v>640</v>
      </c>
      <c r="E73" s="9" t="s">
        <v>656</v>
      </c>
      <c r="F73" s="92">
        <v>1.3480000000000001</v>
      </c>
      <c r="G73" s="140">
        <v>1.3480000000000001</v>
      </c>
      <c r="H73" s="166" t="s">
        <v>1127</v>
      </c>
      <c r="I73" s="167" t="s">
        <v>1129</v>
      </c>
      <c r="J73" s="181" t="s">
        <v>1173</v>
      </c>
      <c r="K73" s="9" t="s">
        <v>1062</v>
      </c>
      <c r="L73" s="9"/>
    </row>
    <row r="74" spans="2:12" x14ac:dyDescent="0.25">
      <c r="B74" s="9"/>
      <c r="C74" s="9"/>
      <c r="D74" s="14" t="s">
        <v>464</v>
      </c>
      <c r="E74" s="9" t="s">
        <v>660</v>
      </c>
      <c r="F74" s="92">
        <v>0.82799999999999996</v>
      </c>
      <c r="G74" s="140">
        <v>0.82799999999999996</v>
      </c>
      <c r="H74" s="166" t="s">
        <v>1127</v>
      </c>
      <c r="I74" s="167" t="s">
        <v>1129</v>
      </c>
      <c r="J74" s="181" t="s">
        <v>1173</v>
      </c>
      <c r="K74" s="9" t="s">
        <v>1062</v>
      </c>
      <c r="L74" s="9"/>
    </row>
    <row r="75" spans="2:12" x14ac:dyDescent="0.25">
      <c r="B75" s="9"/>
      <c r="C75" s="9"/>
      <c r="D75" s="14" t="s">
        <v>661</v>
      </c>
      <c r="E75" s="9" t="s">
        <v>662</v>
      </c>
      <c r="F75" s="92">
        <v>1.135</v>
      </c>
      <c r="G75" s="140">
        <v>1.135</v>
      </c>
      <c r="H75" s="166" t="s">
        <v>1127</v>
      </c>
      <c r="I75" s="167" t="s">
        <v>1129</v>
      </c>
      <c r="J75" s="181" t="s">
        <v>1173</v>
      </c>
      <c r="K75" s="9" t="s">
        <v>1062</v>
      </c>
      <c r="L75" s="9"/>
    </row>
    <row r="76" spans="2:12" x14ac:dyDescent="0.25">
      <c r="B76" s="9"/>
      <c r="C76" s="9"/>
      <c r="D76" s="14" t="s">
        <v>468</v>
      </c>
      <c r="E76" s="9" t="s">
        <v>663</v>
      </c>
      <c r="F76" s="92">
        <v>0.85499999999999998</v>
      </c>
      <c r="G76" s="140">
        <v>0.85499999999999998</v>
      </c>
      <c r="H76" s="166" t="s">
        <v>1127</v>
      </c>
      <c r="I76" s="167" t="s">
        <v>1129</v>
      </c>
      <c r="J76" s="181" t="s">
        <v>1173</v>
      </c>
      <c r="K76" s="9" t="s">
        <v>1062</v>
      </c>
      <c r="L76" s="9"/>
    </row>
    <row r="77" spans="2:12" x14ac:dyDescent="0.25">
      <c r="B77" s="9"/>
      <c r="C77" s="9"/>
      <c r="D77" s="14" t="s">
        <v>505</v>
      </c>
      <c r="E77" s="9" t="s">
        <v>664</v>
      </c>
      <c r="F77" s="92">
        <v>0.88200000000000001</v>
      </c>
      <c r="G77" s="140">
        <v>0.88200000000000001</v>
      </c>
      <c r="H77" s="166" t="s">
        <v>1127</v>
      </c>
      <c r="I77" s="167" t="s">
        <v>1129</v>
      </c>
      <c r="J77" s="181" t="s">
        <v>1173</v>
      </c>
      <c r="K77" s="9" t="s">
        <v>1062</v>
      </c>
      <c r="L77" s="9"/>
    </row>
    <row r="78" spans="2:12" x14ac:dyDescent="0.25">
      <c r="B78" s="9"/>
      <c r="C78" s="9"/>
      <c r="D78" s="14" t="s">
        <v>665</v>
      </c>
      <c r="E78" s="9" t="s">
        <v>666</v>
      </c>
      <c r="F78" s="92">
        <v>0.182</v>
      </c>
      <c r="G78" s="140">
        <v>0.182</v>
      </c>
      <c r="H78" s="166" t="s">
        <v>1127</v>
      </c>
      <c r="I78" s="167" t="s">
        <v>1129</v>
      </c>
      <c r="J78" s="181" t="s">
        <v>1173</v>
      </c>
      <c r="K78" s="9" t="s">
        <v>1062</v>
      </c>
      <c r="L78" s="9"/>
    </row>
    <row r="79" spans="2:12" x14ac:dyDescent="0.25">
      <c r="B79" s="9"/>
      <c r="C79" s="9"/>
      <c r="D79" s="14" t="s">
        <v>667</v>
      </c>
      <c r="E79" s="9" t="s">
        <v>668</v>
      </c>
      <c r="F79" s="92">
        <v>0.98899999999999999</v>
      </c>
      <c r="G79" s="140">
        <v>0.98899999999999999</v>
      </c>
      <c r="H79" s="166" t="s">
        <v>1127</v>
      </c>
      <c r="I79" s="167" t="s">
        <v>1129</v>
      </c>
      <c r="J79" s="181" t="s">
        <v>1173</v>
      </c>
      <c r="K79" s="9" t="s">
        <v>1062</v>
      </c>
      <c r="L79" s="9"/>
    </row>
    <row r="80" spans="2:12" x14ac:dyDescent="0.25">
      <c r="B80" s="9"/>
      <c r="C80" s="9"/>
      <c r="D80" s="14" t="s">
        <v>669</v>
      </c>
      <c r="E80" s="9" t="s">
        <v>670</v>
      </c>
      <c r="F80" s="52">
        <v>0.79</v>
      </c>
      <c r="G80" s="52">
        <v>0.79</v>
      </c>
      <c r="H80" s="166" t="s">
        <v>1127</v>
      </c>
      <c r="I80" s="167" t="s">
        <v>1129</v>
      </c>
      <c r="J80" s="181" t="s">
        <v>1173</v>
      </c>
      <c r="K80" s="9" t="s">
        <v>1062</v>
      </c>
      <c r="L80" s="9"/>
    </row>
    <row r="81" spans="2:12" x14ac:dyDescent="0.25">
      <c r="B81" s="9"/>
      <c r="C81" s="9"/>
      <c r="D81" s="14" t="s">
        <v>671</v>
      </c>
      <c r="E81" s="9" t="s">
        <v>672</v>
      </c>
      <c r="F81" s="92">
        <v>0.77400000000000002</v>
      </c>
      <c r="G81" s="140">
        <v>0.77400000000000002</v>
      </c>
      <c r="H81" s="166" t="s">
        <v>1127</v>
      </c>
      <c r="I81" s="167" t="s">
        <v>1129</v>
      </c>
      <c r="J81" s="181" t="s">
        <v>1173</v>
      </c>
      <c r="K81" s="9" t="s">
        <v>1062</v>
      </c>
      <c r="L81" s="9"/>
    </row>
    <row r="82" spans="2:12" x14ac:dyDescent="0.25">
      <c r="B82" s="9"/>
      <c r="C82" s="9"/>
      <c r="D82" s="14" t="s">
        <v>352</v>
      </c>
      <c r="E82" s="9" t="s">
        <v>673</v>
      </c>
      <c r="F82" s="92">
        <v>0.76900000000000002</v>
      </c>
      <c r="G82" s="140">
        <v>0.76900000000000002</v>
      </c>
      <c r="H82" s="166" t="s">
        <v>1127</v>
      </c>
      <c r="I82" s="167" t="s">
        <v>1129</v>
      </c>
      <c r="J82" s="181" t="s">
        <v>1173</v>
      </c>
      <c r="K82" s="9" t="s">
        <v>1062</v>
      </c>
      <c r="L82" s="9"/>
    </row>
    <row r="83" spans="2:12" x14ac:dyDescent="0.25">
      <c r="B83" s="9"/>
      <c r="C83" s="9"/>
      <c r="D83" s="14" t="s">
        <v>354</v>
      </c>
      <c r="E83" s="9" t="s">
        <v>674</v>
      </c>
      <c r="F83" s="92">
        <v>0.70399999999999996</v>
      </c>
      <c r="G83" s="140">
        <v>0.70399999999999996</v>
      </c>
      <c r="H83" s="166" t="s">
        <v>1127</v>
      </c>
      <c r="I83" s="167" t="s">
        <v>1129</v>
      </c>
      <c r="J83" s="181" t="s">
        <v>1173</v>
      </c>
      <c r="K83" s="9" t="s">
        <v>1062</v>
      </c>
      <c r="L83" s="9"/>
    </row>
    <row r="84" spans="2:12" x14ac:dyDescent="0.25">
      <c r="B84" s="9"/>
      <c r="C84" s="9"/>
      <c r="D84" s="14" t="s">
        <v>356</v>
      </c>
      <c r="E84" s="9" t="s">
        <v>675</v>
      </c>
      <c r="F84" s="52">
        <v>0.64</v>
      </c>
      <c r="G84" s="52">
        <v>0.64</v>
      </c>
      <c r="H84" s="166" t="s">
        <v>1127</v>
      </c>
      <c r="I84" s="167" t="s">
        <v>1129</v>
      </c>
      <c r="J84" s="181" t="s">
        <v>1173</v>
      </c>
      <c r="K84" s="9" t="s">
        <v>1062</v>
      </c>
      <c r="L84" s="9"/>
    </row>
    <row r="85" spans="2:12" x14ac:dyDescent="0.25">
      <c r="B85" s="9"/>
      <c r="C85" s="9"/>
      <c r="D85" s="14" t="s">
        <v>358</v>
      </c>
      <c r="E85" s="9" t="s">
        <v>676</v>
      </c>
      <c r="F85" s="92">
        <v>0.56399999999999995</v>
      </c>
      <c r="G85" s="140">
        <v>0.56399999999999995</v>
      </c>
      <c r="H85" s="166" t="s">
        <v>1127</v>
      </c>
      <c r="I85" s="167" t="s">
        <v>1129</v>
      </c>
      <c r="J85" s="181" t="s">
        <v>1173</v>
      </c>
      <c r="K85" s="9" t="s">
        <v>1062</v>
      </c>
      <c r="L85" s="9"/>
    </row>
    <row r="86" spans="2:12" x14ac:dyDescent="0.25">
      <c r="B86" s="9"/>
      <c r="C86" s="9"/>
      <c r="D86" s="14" t="s">
        <v>360</v>
      </c>
      <c r="E86" s="9" t="s">
        <v>676</v>
      </c>
      <c r="F86" s="92">
        <v>0.56399999999999995</v>
      </c>
      <c r="G86" s="140">
        <v>0.56399999999999995</v>
      </c>
      <c r="H86" s="166" t="s">
        <v>1127</v>
      </c>
      <c r="I86" s="167" t="s">
        <v>1129</v>
      </c>
      <c r="J86" s="181" t="s">
        <v>1173</v>
      </c>
      <c r="K86" s="9" t="s">
        <v>1062</v>
      </c>
      <c r="L86" s="9"/>
    </row>
    <row r="87" spans="2:12" x14ac:dyDescent="0.25">
      <c r="B87" s="9"/>
      <c r="C87" s="9"/>
      <c r="D87" s="14" t="s">
        <v>677</v>
      </c>
      <c r="E87" s="9" t="s">
        <v>678</v>
      </c>
      <c r="F87" s="92">
        <v>0.79700000000000004</v>
      </c>
      <c r="G87" s="140">
        <v>0.79700000000000004</v>
      </c>
      <c r="H87" s="166" t="s">
        <v>1127</v>
      </c>
      <c r="I87" s="167" t="s">
        <v>1129</v>
      </c>
      <c r="J87" s="181" t="s">
        <v>1173</v>
      </c>
      <c r="K87" s="9" t="s">
        <v>1062</v>
      </c>
      <c r="L87" s="9"/>
    </row>
    <row r="88" spans="2:12" x14ac:dyDescent="0.25">
      <c r="B88" s="9"/>
      <c r="C88" s="9"/>
      <c r="D88" s="108" t="s">
        <v>362</v>
      </c>
      <c r="E88" s="9" t="s">
        <v>679</v>
      </c>
      <c r="F88" s="92">
        <v>0.19400000000000001</v>
      </c>
      <c r="G88" s="140">
        <v>0.19400000000000001</v>
      </c>
      <c r="H88" s="166" t="s">
        <v>1127</v>
      </c>
      <c r="I88" s="167" t="s">
        <v>1129</v>
      </c>
      <c r="J88" s="181" t="s">
        <v>1173</v>
      </c>
      <c r="K88" s="9" t="s">
        <v>1062</v>
      </c>
      <c r="L88" s="127" t="s">
        <v>1178</v>
      </c>
    </row>
    <row r="89" spans="2:12" x14ac:dyDescent="0.25">
      <c r="B89" s="9"/>
      <c r="C89" s="9"/>
      <c r="D89" s="108" t="s">
        <v>680</v>
      </c>
      <c r="E89" s="9" t="s">
        <v>681</v>
      </c>
      <c r="F89" s="92">
        <v>6.2E-2</v>
      </c>
      <c r="G89" s="140">
        <v>6.2E-2</v>
      </c>
      <c r="H89" s="166" t="s">
        <v>1127</v>
      </c>
      <c r="I89" s="167" t="s">
        <v>1129</v>
      </c>
      <c r="J89" s="181" t="s">
        <v>1173</v>
      </c>
      <c r="K89" s="9" t="s">
        <v>1062</v>
      </c>
      <c r="L89" s="9"/>
    </row>
    <row r="90" spans="2:12" x14ac:dyDescent="0.25">
      <c r="B90" s="9"/>
      <c r="C90" s="9"/>
      <c r="D90" s="108" t="s">
        <v>682</v>
      </c>
      <c r="E90" s="9" t="s">
        <v>683</v>
      </c>
      <c r="F90" s="92">
        <v>8.7999999999999995E-2</v>
      </c>
      <c r="G90" s="140">
        <v>8.7999999999999995E-2</v>
      </c>
      <c r="H90" s="166" t="s">
        <v>1127</v>
      </c>
      <c r="I90" s="167" t="s">
        <v>1129</v>
      </c>
      <c r="J90" s="181" t="s">
        <v>1173</v>
      </c>
      <c r="K90" s="9" t="s">
        <v>1062</v>
      </c>
      <c r="L90" s="9"/>
    </row>
    <row r="91" spans="2:12" x14ac:dyDescent="0.25">
      <c r="B91" s="9"/>
      <c r="C91" s="9"/>
      <c r="D91" s="108" t="s">
        <v>684</v>
      </c>
      <c r="E91" s="9" t="s">
        <v>685</v>
      </c>
      <c r="F91" s="92">
        <v>0.60099999999999998</v>
      </c>
      <c r="G91" s="140">
        <v>0.60099999999999998</v>
      </c>
      <c r="H91" s="166" t="s">
        <v>1127</v>
      </c>
      <c r="I91" s="167" t="s">
        <v>1129</v>
      </c>
      <c r="J91" s="181" t="s">
        <v>1173</v>
      </c>
      <c r="K91" s="9" t="s">
        <v>1062</v>
      </c>
      <c r="L91" s="9"/>
    </row>
    <row r="92" spans="2:12" x14ac:dyDescent="0.25">
      <c r="B92" s="9"/>
      <c r="C92" s="9"/>
      <c r="D92" s="108" t="s">
        <v>363</v>
      </c>
      <c r="E92" s="9" t="s">
        <v>686</v>
      </c>
      <c r="F92" s="92">
        <v>0.61399999999999999</v>
      </c>
      <c r="G92" s="140">
        <v>0.61399999999999999</v>
      </c>
      <c r="H92" s="166" t="s">
        <v>1127</v>
      </c>
      <c r="I92" s="167" t="s">
        <v>1129</v>
      </c>
      <c r="J92" s="181" t="s">
        <v>1173</v>
      </c>
      <c r="K92" s="9" t="s">
        <v>1062</v>
      </c>
      <c r="L92" s="9"/>
    </row>
    <row r="93" spans="2:12" x14ac:dyDescent="0.25">
      <c r="B93" s="9"/>
      <c r="C93" s="9"/>
      <c r="D93" s="108" t="s">
        <v>365</v>
      </c>
      <c r="E93" s="9" t="s">
        <v>687</v>
      </c>
      <c r="F93" s="92">
        <v>0.75600000000000001</v>
      </c>
      <c r="G93" s="140">
        <v>0.75600000000000001</v>
      </c>
      <c r="H93" s="166" t="s">
        <v>1127</v>
      </c>
      <c r="I93" s="167" t="s">
        <v>1129</v>
      </c>
      <c r="J93" s="181" t="s">
        <v>1173</v>
      </c>
      <c r="K93" s="9" t="s">
        <v>1062</v>
      </c>
      <c r="L93" s="127" t="s">
        <v>1175</v>
      </c>
    </row>
    <row r="94" spans="2:12" x14ac:dyDescent="0.25">
      <c r="B94" s="9"/>
      <c r="C94" s="9"/>
      <c r="D94" s="14" t="s">
        <v>367</v>
      </c>
      <c r="E94" s="9" t="s">
        <v>688</v>
      </c>
      <c r="F94" s="52">
        <v>0.68</v>
      </c>
      <c r="G94" s="52">
        <v>0.68</v>
      </c>
      <c r="H94" s="166" t="s">
        <v>1127</v>
      </c>
      <c r="I94" s="167" t="s">
        <v>1129</v>
      </c>
      <c r="J94" s="181" t="s">
        <v>1173</v>
      </c>
      <c r="K94" s="9" t="s">
        <v>1062</v>
      </c>
      <c r="L94" s="9"/>
    </row>
    <row r="95" spans="2:12" x14ac:dyDescent="0.25">
      <c r="B95" s="9"/>
      <c r="C95" s="9"/>
      <c r="D95" s="14" t="s">
        <v>689</v>
      </c>
      <c r="E95" s="9" t="s">
        <v>690</v>
      </c>
      <c r="F95" s="92">
        <v>0.60399999999999998</v>
      </c>
      <c r="G95" s="140">
        <v>0.60399999999999998</v>
      </c>
      <c r="H95" s="166" t="s">
        <v>1127</v>
      </c>
      <c r="I95" s="167" t="s">
        <v>1129</v>
      </c>
      <c r="J95" s="181" t="s">
        <v>1173</v>
      </c>
      <c r="K95" s="9" t="s">
        <v>1062</v>
      </c>
      <c r="L95" s="9"/>
    </row>
    <row r="96" spans="2:12" x14ac:dyDescent="0.25">
      <c r="B96" s="9"/>
      <c r="C96" s="9"/>
      <c r="D96" s="14" t="s">
        <v>370</v>
      </c>
      <c r="E96" s="9" t="s">
        <v>690</v>
      </c>
      <c r="F96" s="92">
        <v>0.60399999999999998</v>
      </c>
      <c r="G96" s="140">
        <v>0.60399999999999998</v>
      </c>
      <c r="H96" s="166" t="s">
        <v>1127</v>
      </c>
      <c r="I96" s="167" t="s">
        <v>1129</v>
      </c>
      <c r="J96" s="181" t="s">
        <v>1173</v>
      </c>
      <c r="K96" s="9" t="s">
        <v>1062</v>
      </c>
      <c r="L96" s="9"/>
    </row>
    <row r="97" spans="2:12" x14ac:dyDescent="0.25">
      <c r="B97" s="9"/>
      <c r="C97" s="9"/>
      <c r="D97" s="14" t="s">
        <v>691</v>
      </c>
      <c r="E97" s="9" t="s">
        <v>692</v>
      </c>
      <c r="F97" s="92">
        <v>0.251</v>
      </c>
      <c r="G97" s="140">
        <v>0.251</v>
      </c>
      <c r="H97" s="166" t="s">
        <v>1127</v>
      </c>
      <c r="I97" s="167" t="s">
        <v>1129</v>
      </c>
      <c r="J97" s="181" t="s">
        <v>1173</v>
      </c>
      <c r="K97" s="9" t="s">
        <v>1062</v>
      </c>
      <c r="L97" s="9"/>
    </row>
    <row r="98" spans="2:12" x14ac:dyDescent="0.25">
      <c r="B98" s="9"/>
      <c r="C98" s="9"/>
      <c r="D98" s="14" t="s">
        <v>693</v>
      </c>
      <c r="E98" s="9" t="s">
        <v>694</v>
      </c>
      <c r="F98" s="92">
        <v>0.371</v>
      </c>
      <c r="G98" s="140">
        <v>0.371</v>
      </c>
      <c r="H98" s="166" t="s">
        <v>1127</v>
      </c>
      <c r="I98" s="167" t="s">
        <v>1129</v>
      </c>
      <c r="J98" s="181" t="s">
        <v>1173</v>
      </c>
      <c r="K98" s="9" t="s">
        <v>1062</v>
      </c>
      <c r="L98" s="9"/>
    </row>
    <row r="99" spans="2:12" x14ac:dyDescent="0.25">
      <c r="B99" s="9"/>
      <c r="C99" s="9"/>
      <c r="D99" s="14" t="s">
        <v>734</v>
      </c>
      <c r="E99" s="9" t="s">
        <v>735</v>
      </c>
      <c r="F99" s="52">
        <v>0.15</v>
      </c>
      <c r="G99" s="52">
        <v>0.15</v>
      </c>
      <c r="H99" s="166" t="s">
        <v>1127</v>
      </c>
      <c r="I99" s="167" t="s">
        <v>1129</v>
      </c>
      <c r="J99" s="181" t="s">
        <v>1173</v>
      </c>
      <c r="K99" s="9" t="s">
        <v>1062</v>
      </c>
      <c r="L99" s="9" t="s">
        <v>736</v>
      </c>
    </row>
    <row r="100" spans="2:12" x14ac:dyDescent="0.25">
      <c r="B100" s="9"/>
      <c r="C100" s="9"/>
      <c r="D100" s="14"/>
      <c r="E100" s="143" t="s">
        <v>93</v>
      </c>
      <c r="F100" s="44">
        <f>SUM(F61:F99)</f>
        <v>21.686</v>
      </c>
      <c r="G100" s="44">
        <f>SUM(G61:G99)</f>
        <v>21.686</v>
      </c>
      <c r="H100" s="166"/>
      <c r="I100" s="28"/>
      <c r="J100" s="143"/>
      <c r="K100" s="9"/>
      <c r="L100" s="9"/>
    </row>
    <row r="101" spans="2:12" x14ac:dyDescent="0.25">
      <c r="B101" s="9"/>
      <c r="C101" s="9"/>
      <c r="D101" s="58" t="s">
        <v>707</v>
      </c>
      <c r="E101" s="9"/>
      <c r="F101" s="92"/>
      <c r="G101" s="140"/>
      <c r="I101" s="9"/>
      <c r="J101" s="9"/>
      <c r="K101" s="9"/>
      <c r="L101" s="9"/>
    </row>
    <row r="102" spans="2:12" x14ac:dyDescent="0.25">
      <c r="B102" s="9"/>
      <c r="C102" s="9"/>
      <c r="D102" s="14" t="s">
        <v>714</v>
      </c>
      <c r="E102" s="9" t="s">
        <v>708</v>
      </c>
      <c r="F102" s="92">
        <v>0.113</v>
      </c>
      <c r="G102" s="140">
        <v>0.113</v>
      </c>
      <c r="H102" s="166">
        <v>2</v>
      </c>
      <c r="I102" s="167" t="s">
        <v>1128</v>
      </c>
      <c r="J102" s="181" t="s">
        <v>1173</v>
      </c>
      <c r="K102" s="9" t="s">
        <v>1061</v>
      </c>
      <c r="L102" s="9"/>
    </row>
    <row r="103" spans="2:12" x14ac:dyDescent="0.25">
      <c r="B103" s="9"/>
      <c r="C103" s="9"/>
      <c r="D103" s="14" t="s">
        <v>709</v>
      </c>
      <c r="E103" s="9" t="s">
        <v>710</v>
      </c>
      <c r="F103" s="92">
        <v>0.41799999999999998</v>
      </c>
      <c r="G103" s="140">
        <v>0.41799999999999998</v>
      </c>
      <c r="H103" s="166">
        <v>2</v>
      </c>
      <c r="I103" s="167" t="s">
        <v>1128</v>
      </c>
      <c r="J103" s="181" t="s">
        <v>1173</v>
      </c>
      <c r="K103" s="9" t="s">
        <v>1061</v>
      </c>
      <c r="L103" s="9"/>
    </row>
    <row r="104" spans="2:12" x14ac:dyDescent="0.25">
      <c r="B104" s="9"/>
      <c r="C104" s="9"/>
      <c r="D104" s="14" t="s">
        <v>49</v>
      </c>
      <c r="E104" s="9" t="s">
        <v>711</v>
      </c>
      <c r="F104" s="92">
        <v>0.33700000000000002</v>
      </c>
      <c r="G104" s="140">
        <v>0.33700000000000002</v>
      </c>
      <c r="H104" s="166">
        <v>2</v>
      </c>
      <c r="I104" s="167" t="s">
        <v>1128</v>
      </c>
      <c r="J104" s="181" t="s">
        <v>1173</v>
      </c>
      <c r="K104" s="9" t="s">
        <v>1061</v>
      </c>
      <c r="L104" s="9"/>
    </row>
    <row r="105" spans="2:12" x14ac:dyDescent="0.25">
      <c r="B105" s="9"/>
      <c r="C105" s="9"/>
      <c r="D105" s="14" t="s">
        <v>713</v>
      </c>
      <c r="E105" s="9" t="s">
        <v>712</v>
      </c>
      <c r="F105" s="92">
        <v>0.63200000000000001</v>
      </c>
      <c r="G105" s="140">
        <v>0.63200000000000001</v>
      </c>
      <c r="H105" s="166">
        <v>2</v>
      </c>
      <c r="I105" s="167" t="s">
        <v>1128</v>
      </c>
      <c r="J105" s="181" t="s">
        <v>1173</v>
      </c>
      <c r="K105" s="9" t="s">
        <v>1061</v>
      </c>
      <c r="L105" s="9"/>
    </row>
    <row r="106" spans="2:12" x14ac:dyDescent="0.25">
      <c r="B106" s="9"/>
      <c r="C106" s="9"/>
      <c r="D106" s="14" t="s">
        <v>249</v>
      </c>
      <c r="E106" s="9" t="s">
        <v>715</v>
      </c>
      <c r="F106" s="92">
        <v>0.54900000000000004</v>
      </c>
      <c r="G106" s="140">
        <v>0.54900000000000004</v>
      </c>
      <c r="H106" s="166">
        <v>2</v>
      </c>
      <c r="I106" s="167" t="s">
        <v>1128</v>
      </c>
      <c r="J106" s="181" t="s">
        <v>1173</v>
      </c>
      <c r="K106" s="9" t="s">
        <v>1061</v>
      </c>
      <c r="L106" s="9"/>
    </row>
    <row r="107" spans="2:12" x14ac:dyDescent="0.25">
      <c r="B107" s="9"/>
      <c r="C107" s="9"/>
      <c r="D107" s="14" t="s">
        <v>322</v>
      </c>
      <c r="E107" s="9" t="s">
        <v>716</v>
      </c>
      <c r="F107" s="92">
        <v>0.495</v>
      </c>
      <c r="G107" s="140">
        <v>0.495</v>
      </c>
      <c r="H107" s="166">
        <v>2</v>
      </c>
      <c r="I107" s="167" t="s">
        <v>1128</v>
      </c>
      <c r="J107" s="181" t="s">
        <v>1173</v>
      </c>
      <c r="K107" s="9" t="s">
        <v>1061</v>
      </c>
      <c r="L107" s="9"/>
    </row>
    <row r="108" spans="2:12" x14ac:dyDescent="0.25">
      <c r="B108" s="9"/>
      <c r="C108" s="9"/>
      <c r="D108" s="14" t="s">
        <v>324</v>
      </c>
      <c r="E108" s="9" t="s">
        <v>717</v>
      </c>
      <c r="F108" s="92">
        <v>0.443</v>
      </c>
      <c r="G108" s="140">
        <v>0.443</v>
      </c>
      <c r="H108" s="166">
        <v>2</v>
      </c>
      <c r="I108" s="167" t="s">
        <v>1128</v>
      </c>
      <c r="J108" s="181" t="s">
        <v>1173</v>
      </c>
      <c r="K108" s="9" t="s">
        <v>1061</v>
      </c>
      <c r="L108" s="9"/>
    </row>
    <row r="109" spans="2:12" x14ac:dyDescent="0.25">
      <c r="B109" s="9"/>
      <c r="C109" s="9"/>
      <c r="D109" s="14" t="s">
        <v>326</v>
      </c>
      <c r="E109" s="9" t="s">
        <v>718</v>
      </c>
      <c r="F109" s="92">
        <v>0.35099999999999998</v>
      </c>
      <c r="G109" s="140">
        <v>0.35099999999999998</v>
      </c>
      <c r="H109" s="166">
        <v>2</v>
      </c>
      <c r="I109" s="167" t="s">
        <v>1128</v>
      </c>
      <c r="J109" s="181" t="s">
        <v>1173</v>
      </c>
      <c r="K109" s="9" t="s">
        <v>1061</v>
      </c>
      <c r="L109" s="9"/>
    </row>
    <row r="110" spans="2:12" x14ac:dyDescent="0.25">
      <c r="B110" s="9"/>
      <c r="C110" s="9"/>
      <c r="D110" s="14" t="s">
        <v>165</v>
      </c>
      <c r="E110" s="9"/>
      <c r="F110" s="52">
        <v>6.1989999999999998</v>
      </c>
      <c r="G110" s="52">
        <v>6.1989999999999998</v>
      </c>
      <c r="H110" s="166">
        <v>2</v>
      </c>
      <c r="I110" s="167" t="s">
        <v>1128</v>
      </c>
      <c r="J110" s="181" t="s">
        <v>1173</v>
      </c>
      <c r="K110" s="9" t="s">
        <v>1061</v>
      </c>
      <c r="L110" s="9"/>
    </row>
    <row r="111" spans="2:12" ht="15.75" thickBot="1" x14ac:dyDescent="0.3">
      <c r="B111" s="9"/>
      <c r="C111" s="9"/>
      <c r="D111" s="14"/>
      <c r="E111" s="92" t="s">
        <v>93</v>
      </c>
      <c r="F111" s="44">
        <f>SUM(F102:F110)</f>
        <v>9.536999999999999</v>
      </c>
      <c r="G111" s="44">
        <f>SUM(G102:G110)</f>
        <v>9.536999999999999</v>
      </c>
      <c r="H111" s="9"/>
      <c r="I111" s="9"/>
      <c r="J111" s="9"/>
      <c r="K111" s="9"/>
      <c r="L111" s="9"/>
    </row>
    <row r="112" spans="2:12" ht="15.75" thickBot="1" x14ac:dyDescent="0.3">
      <c r="E112" s="97" t="s">
        <v>792</v>
      </c>
      <c r="F112" s="106">
        <f>SUM(F7,F28,F29,F36,F37,F45,F46,F47:F50,F100,F111)</f>
        <v>115.571</v>
      </c>
      <c r="G112" s="106">
        <f>SUM(G7,G28,G29,G36,G37,G45,F46,G47:G50,G100,G111)</f>
        <v>115.571</v>
      </c>
      <c r="H112" s="168" t="s">
        <v>1130</v>
      </c>
    </row>
    <row r="113" spans="2:12" x14ac:dyDescent="0.25">
      <c r="B113" s="133" t="s">
        <v>33</v>
      </c>
      <c r="C113" s="133"/>
      <c r="D113" s="133"/>
      <c r="E113" s="114" t="s">
        <v>1119</v>
      </c>
      <c r="F113" s="153">
        <f>SUM(F7,F28,F46,F47,F111)</f>
        <v>50.908999999999999</v>
      </c>
      <c r="G113" s="153">
        <f>SUM(G7,G28,G46,G47,G111)</f>
        <v>50.908999999999999</v>
      </c>
      <c r="H113" s="133"/>
      <c r="I113" s="133"/>
      <c r="J113" s="133"/>
      <c r="K113" s="133"/>
      <c r="L113" s="133"/>
    </row>
    <row r="114" spans="2:12" x14ac:dyDescent="0.25">
      <c r="E114" s="145" t="s">
        <v>1122</v>
      </c>
      <c r="F114" s="153">
        <f>F112-F113</f>
        <v>64.662000000000006</v>
      </c>
      <c r="G114" s="153">
        <f>G112-G113</f>
        <v>64.662000000000006</v>
      </c>
    </row>
    <row r="115" spans="2:12" x14ac:dyDescent="0.25">
      <c r="F115" s="153"/>
      <c r="G115" s="153"/>
    </row>
    <row r="116" spans="2:12" x14ac:dyDescent="0.25">
      <c r="E116" s="114" t="s">
        <v>1164</v>
      </c>
      <c r="F116" s="138">
        <f>F7+F28+F46+F47+F111</f>
        <v>50.908999999999999</v>
      </c>
      <c r="G116" s="138">
        <f>G7+G28+G46+G47+G111</f>
        <v>50.908999999999999</v>
      </c>
      <c r="H116" t="s">
        <v>1166</v>
      </c>
    </row>
    <row r="117" spans="2:12" x14ac:dyDescent="0.25">
      <c r="E117" s="114" t="s">
        <v>1165</v>
      </c>
      <c r="F117" s="138">
        <f>F112-F116</f>
        <v>64.662000000000006</v>
      </c>
      <c r="G117" s="138">
        <f>G112-G116</f>
        <v>64.662000000000006</v>
      </c>
      <c r="H117" t="s">
        <v>1166</v>
      </c>
    </row>
  </sheetData>
  <mergeCells count="14">
    <mergeCell ref="E58:I58"/>
    <mergeCell ref="J58:L58"/>
    <mergeCell ref="B55:L55"/>
    <mergeCell ref="B56:H56"/>
    <mergeCell ref="I56:L56"/>
    <mergeCell ref="B57:L57"/>
    <mergeCell ref="B58:D58"/>
    <mergeCell ref="B2:L2"/>
    <mergeCell ref="B3:H3"/>
    <mergeCell ref="I3:L3"/>
    <mergeCell ref="B4:L4"/>
    <mergeCell ref="B5:D5"/>
    <mergeCell ref="E5:I5"/>
    <mergeCell ref="J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10</vt:i4>
      </vt:variant>
    </vt:vector>
  </HeadingPairs>
  <TitlesOfParts>
    <vt:vector size="21" baseType="lpstr">
      <vt:lpstr>Rekapitulace</vt:lpstr>
      <vt:lpstr>TO Roudnice n.L.</vt:lpstr>
      <vt:lpstr>TO Lovosice</vt:lpstr>
      <vt:lpstr>TO Štětí</vt:lpstr>
      <vt:lpstr>TO Litoměřice</vt:lpstr>
      <vt:lpstr>TO Ústí n.L. západ</vt:lpstr>
      <vt:lpstr>TO Ústí n.L. Hl.n.</vt:lpstr>
      <vt:lpstr>TO Děčín hl.n.</vt:lpstr>
      <vt:lpstr>TO Děčín východ</vt:lpstr>
      <vt:lpstr>TO Česká Kamenice</vt:lpstr>
      <vt:lpstr>TO Rumburk</vt:lpstr>
      <vt:lpstr>'TO Česká Kamenice'!Oblast_tisku</vt:lpstr>
      <vt:lpstr>'TO Děčín hl.n.'!Oblast_tisku</vt:lpstr>
      <vt:lpstr>'TO Děčín východ'!Oblast_tisku</vt:lpstr>
      <vt:lpstr>'TO Litoměřice'!Oblast_tisku</vt:lpstr>
      <vt:lpstr>'TO Lovosice'!Oblast_tisku</vt:lpstr>
      <vt:lpstr>'TO Roudnice n.L.'!Oblast_tisku</vt:lpstr>
      <vt:lpstr>'TO Rumburk'!Oblast_tisku</vt:lpstr>
      <vt:lpstr>'TO Štětí'!Oblast_tisku</vt:lpstr>
      <vt:lpstr>'TO Ústí n.L. Hl.n.'!Oblast_tisku</vt:lpstr>
      <vt:lpstr>'TO Ústí n.L. západ'!Oblast_tisku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Lukášek Jakub, DiS.</dc:creator>
  <cp:lastModifiedBy>Jiráčková Věra</cp:lastModifiedBy>
  <cp:lastPrinted>2020-01-27T06:42:36Z</cp:lastPrinted>
  <dcterms:created xsi:type="dcterms:W3CDTF">2018-02-12T06:20:26Z</dcterms:created>
  <dcterms:modified xsi:type="dcterms:W3CDTF">2020-01-27T06:42:43Z</dcterms:modified>
</cp:coreProperties>
</file>